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25年10月入库）" sheetId="1" r:id="rId1"/>
  </sheets>
  <definedNames>
    <definedName name="_xlnm._FilterDatabase" localSheetId="0" hidden="1">'2026（25年10月入库）'!$A$5:$Y$103</definedName>
    <definedName name="_xlnm.Print_Titles" localSheetId="0">'2026（25年10月入库）'!$3:$4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<sst xmlns="http://schemas.openxmlformats.org/spreadsheetml/2006/main" count="1503" uniqueCount="508">
  <si>
    <t>附件</t>
  </si>
  <si>
    <t>井研县2026年财政衔接推进乡村振兴补助资金项目库明细表</t>
  </si>
  <si>
    <t>序号</t>
  </si>
  <si>
    <t>项目名称</t>
  </si>
  <si>
    <t>项目库信息</t>
  </si>
  <si>
    <t>项目主管部门</t>
  </si>
  <si>
    <t>项目实施单位</t>
  </si>
  <si>
    <t>项目地点</t>
  </si>
  <si>
    <t>项目内容及规模</t>
  </si>
  <si>
    <t>项目预期目标</t>
  </si>
  <si>
    <t>群众参与和利益联结机制</t>
  </si>
  <si>
    <t>实施时间</t>
  </si>
  <si>
    <t>项目预算总投资（万元）</t>
  </si>
  <si>
    <t>年度计划安排资金（万元）</t>
  </si>
  <si>
    <t>受益人口</t>
  </si>
  <si>
    <t>其中脱贫人口（含监测户）</t>
  </si>
  <si>
    <t>备注</t>
  </si>
  <si>
    <t>项目库系统项目编号（系统自动生成）</t>
  </si>
  <si>
    <t>项目类型</t>
  </si>
  <si>
    <t>项目二级类型</t>
  </si>
  <si>
    <t>项目子类型</t>
  </si>
  <si>
    <t>镇</t>
  </si>
  <si>
    <t>村</t>
  </si>
  <si>
    <t>是否跨年度项目</t>
  </si>
  <si>
    <t>实施年度</t>
  </si>
  <si>
    <t>拟安排衔接资金年度</t>
  </si>
  <si>
    <t>中央和省级衔接资金</t>
  </si>
  <si>
    <t>市级衔接资金</t>
  </si>
  <si>
    <t>县级衔接资金</t>
  </si>
  <si>
    <t>户</t>
  </si>
  <si>
    <t>人</t>
  </si>
  <si>
    <t>合计</t>
  </si>
  <si>
    <t>—</t>
  </si>
  <si>
    <t>农业保险保费补贴</t>
  </si>
  <si>
    <t>5300001281183632</t>
  </si>
  <si>
    <t>产业发展</t>
  </si>
  <si>
    <t>金融保险配套项目</t>
  </si>
  <si>
    <t>特色产业保险保费补助</t>
  </si>
  <si>
    <t>县财政局</t>
  </si>
  <si>
    <t>各镇</t>
  </si>
  <si>
    <t>各村</t>
  </si>
  <si>
    <t>支持农业保险保费补贴资金。</t>
  </si>
  <si>
    <t>提高粮油猪等重要农产品保险保障水平，推动农业保险高质量发展。</t>
  </si>
  <si>
    <t>提升农户防风险意识，提高优质农产品生产能力和综合效益。</t>
  </si>
  <si>
    <t>否</t>
  </si>
  <si>
    <t>2026年</t>
  </si>
  <si>
    <t>2026年新型农村集体经济项目</t>
  </si>
  <si>
    <t>5300001286415407</t>
  </si>
  <si>
    <t>新型农村集体经济发展项目</t>
  </si>
  <si>
    <t>县委组织部</t>
  </si>
  <si>
    <t>马踏镇</t>
  </si>
  <si>
    <t>涉及镇</t>
  </si>
  <si>
    <t>涉及村</t>
  </si>
  <si>
    <t>实施新型农村集体经济9个村，每村150万元。</t>
  </si>
  <si>
    <t>进一步壮大农村集体经济，持续增强村级集体经济发展活力和实力，提高村级组织自我保障、服务群众、推动发展能力。</t>
  </si>
  <si>
    <t>村集体自主经营或与第三方合作共同壮大发展地方特色优势产业，预计吸纳50人获得就业岗位，并带动周围群众发展柑橘等产业获得生产收入。</t>
  </si>
  <si>
    <t>山洪灾害危险区责任人履职补助</t>
  </si>
  <si>
    <t>5300001286396486</t>
  </si>
  <si>
    <t>就业项目</t>
  </si>
  <si>
    <t>务工补助</t>
  </si>
  <si>
    <t>生产奖补、劳务补助等</t>
  </si>
  <si>
    <t>县水务局</t>
  </si>
  <si>
    <t>支持山洪灾害危险区责任人履职补助资金，为全县约127个山洪灾害监测点责任人发放履职补助和意外保险补助，每个监测点3800元。根据《四川省山洪灾害危险区责任人管理办法》，山洪灾害监测点责任人优先从符合条件的人员中选择脱贫户和监测户。</t>
  </si>
  <si>
    <t>监测山洪灾害区，及时预警确保监测点周边群众生命财产安全。</t>
  </si>
  <si>
    <t>预计增加254人公益岗位就业。</t>
  </si>
  <si>
    <t>易地扶贫搬迁贷款贴息</t>
  </si>
  <si>
    <t>5300001285832686</t>
  </si>
  <si>
    <t>易地搬迁后扶</t>
  </si>
  <si>
    <t>易地扶贫搬迁贷款债券贴息补助</t>
  </si>
  <si>
    <t>县农业农村局</t>
  </si>
  <si>
    <t>县国投公司</t>
  </si>
  <si>
    <t>易地扶贫搬迁贷款贴息。</t>
  </si>
  <si>
    <t>实施易地扶贫搬迁贷款贴息补助，对规划内的易地扶贫搬迁贷款按规定予以贴息补助。</t>
  </si>
  <si>
    <t>预计为400户农户提供贷款贴息，保障易地扶贫搬迁贷款稳定。</t>
  </si>
  <si>
    <t>市级农村公路管理养护资金</t>
  </si>
  <si>
    <t>5300001284999970</t>
  </si>
  <si>
    <t>乡村建设行动</t>
  </si>
  <si>
    <t>农村公共服务</t>
  </si>
  <si>
    <t>其他</t>
  </si>
  <si>
    <t>县交通局</t>
  </si>
  <si>
    <t>支持市级农村公路管理养护资金，用于管理养护1431公里农村公路。</t>
  </si>
  <si>
    <t>维护农村公路，保障道路畅通。</t>
  </si>
  <si>
    <t>预计吸纳当地100人务工获得劳动报酬。</t>
  </si>
  <si>
    <t>井研县门坎镇2026年中央财政以工代赈项目</t>
  </si>
  <si>
    <t>5300001289332718</t>
  </si>
  <si>
    <t>农村基础设施（含产业配套基础设施）</t>
  </si>
  <si>
    <t>农村道路建设</t>
  </si>
  <si>
    <t>县发改局</t>
  </si>
  <si>
    <t>门坎镇</t>
  </si>
  <si>
    <t>门坎村</t>
  </si>
  <si>
    <t>改建农村公路共4.2公里，新建挡土墙11处，整治山坪塘9口。</t>
  </si>
  <si>
    <t>进一步完善产业基础配套设施，大力推广以工代赈，带动当地群众就地就近就业增收，促进乡村振兴全面发展。</t>
  </si>
  <si>
    <t>预计吸纳当地162人务工获得劳动报酬。</t>
  </si>
  <si>
    <t>促进脱贫人口增收计划（产业发展奖补）</t>
  </si>
  <si>
    <t>5300001286422029</t>
  </si>
  <si>
    <t>高质量庭院经济</t>
  </si>
  <si>
    <t>庭院特色养殖</t>
  </si>
  <si>
    <t>鼓励脱贫户和监测户发展种养殖业庭院经济，发展经济作物种植，每亩奖励补助500元；发展畜禽养殖，每养殖一头生猪奖励补助800元；每养殖一只山羊奖励补助400元；养兔或小家禽每10只奖励补助200元；养殖蚕桑每张奖励补助200元等。促进脱贫人口增收计划奖励补助原则上不超过6000元/户。</t>
  </si>
  <si>
    <t>鼓励脱贫人口增加产业收入，防止规模性返贫。</t>
  </si>
  <si>
    <t>预计带动3200户农户发展种养产业获得生产收入，户均增收约7800元。</t>
  </si>
  <si>
    <t>促进脱贫人口增收计划（就业务工奖补）</t>
  </si>
  <si>
    <t>5300001286397525</t>
  </si>
  <si>
    <t>鼓励脱贫户和监测户劳动力就业务工，对全年务工收入1万元以上的家庭进行奖励，每户奖励1500元。促进脱贫人口增收计划奖励补助原则上不超过6000元/户。</t>
  </si>
  <si>
    <t>鼓励脱贫人口增加务工收入，防止规模性返贫。</t>
  </si>
  <si>
    <t>预计带动2800户农户劳动务工获得收入，户均增收1万元以上。</t>
  </si>
  <si>
    <t>促进脱贫人口增收计划（敬老尽孝奖补）</t>
  </si>
  <si>
    <t>5300001286404803</t>
  </si>
  <si>
    <t>巩固三保障成果</t>
  </si>
  <si>
    <t>综合保障</t>
  </si>
  <si>
    <t>接受留守关爱服务</t>
  </si>
  <si>
    <t>对脱贫户和监测户中的老人户（系统内无60岁以下的劳动力人口）亲属孝敬老人，定期给予老人生活费，使家庭人均年收入达到当年要求标准，按照全年给予老人生活费的20%给予奖励，每户奖补不超过2000元。促进脱贫人口增收计划奖励补助原则上不超过6000元/户。</t>
  </si>
  <si>
    <t>鼓励脱贫人口老人户增加收入，防止规模性返贫。</t>
  </si>
  <si>
    <t>预计带动1200户老人户获得转移收入，户均增收0.5万元以上。</t>
  </si>
  <si>
    <t>脱贫人口跨区域务工就业交通补助</t>
  </si>
  <si>
    <t>5300001286401073</t>
  </si>
  <si>
    <t>交通费补助</t>
  </si>
  <si>
    <t>县农业农村局、县人社局</t>
  </si>
  <si>
    <t>对跨区域务工就业的脱贫人口（含监测对象）个人，在县域外省域内、省外稳定务工就业3个月以上（含3个月）6个月以下的，分别给予200元、800元一次性交通补助；6个月以上（含6个月）的，分别给予400元、1200元一次性交通补助。</t>
  </si>
  <si>
    <t>进一步加大脱贫人口跨区域交通补助力度，促进脱贫群众就业增收。</t>
  </si>
  <si>
    <t>预计带动3600脱贫人口劳动务工获得收入，户均增收1万元以上。</t>
  </si>
  <si>
    <t>小额信贷贴息</t>
  </si>
  <si>
    <t>5300001286424696</t>
  </si>
  <si>
    <t>小额贷款贴息</t>
  </si>
  <si>
    <t>脱贫户小额信贷贴息。</t>
  </si>
  <si>
    <t>鼓励脱贫户通过小额信贷发展产业，建立稳定增收渠道。</t>
  </si>
  <si>
    <t>鼓励脱贫户通过小额信贷发展产业，预计带动690户农户提高收入。</t>
  </si>
  <si>
    <t>雨露计划</t>
  </si>
  <si>
    <t>5300001286407304</t>
  </si>
  <si>
    <t>教育</t>
  </si>
  <si>
    <t>享受“雨露计划”职业教育补助</t>
  </si>
  <si>
    <t>对贫困家庭新成长劳动力接受职业教育给予资金补助，每生每学期补助1500元。</t>
  </si>
  <si>
    <t>为脱贫家庭培养技能人才，建立稳定增收渠道。</t>
  </si>
  <si>
    <t>预计减轻566户农户家庭子女接受职业教育的负担。</t>
  </si>
  <si>
    <t>女性安康保险</t>
  </si>
  <si>
    <t>5300001286408658</t>
  </si>
  <si>
    <t>健康</t>
  </si>
  <si>
    <t>参加其他补充医疗保险</t>
  </si>
  <si>
    <t>县妇联</t>
  </si>
  <si>
    <t>为脱贫妇女购买女性安康保险。</t>
  </si>
  <si>
    <t>金融保险保障脱贫妇女健康，防止因病返贫。</t>
  </si>
  <si>
    <t>预计提升3700户农户抵御健康风险能力，提高家庭生活质量，避免家庭因病致贫、因病返贫。</t>
  </si>
  <si>
    <t>冬季送温暖活动经费</t>
  </si>
  <si>
    <t>5300001286410451</t>
  </si>
  <si>
    <t>接受临时救助</t>
  </si>
  <si>
    <t>为脱贫户（监测户）购买赠送过冬物资。</t>
  </si>
  <si>
    <t>改善脱贫人口生活条件，保障脱贫人口过冬温暖。</t>
  </si>
  <si>
    <t>预计改善6600户农户生活条件，增强农户幸福感、获得感。</t>
  </si>
  <si>
    <t>乡村振兴工作宣传、培训等经费</t>
  </si>
  <si>
    <t>5300001285834046</t>
  </si>
  <si>
    <t>项目管理费</t>
  </si>
  <si>
    <t>保障开展乡村振兴工作宣传、培训等工作经费。</t>
  </si>
  <si>
    <t>保障乡村振兴工作顺利开展，助力乡村全面振兴。</t>
  </si>
  <si>
    <t>乡村振兴相关经费，不涉及群众参与和利益联结。</t>
  </si>
  <si>
    <t>项目前期费</t>
  </si>
  <si>
    <t>5300001285837168</t>
  </si>
  <si>
    <t>扶贫项目及乡村振兴项目规划、设计、评审、监理等费用。</t>
  </si>
  <si>
    <t>按规定提取项目管理费，不涉及群众参与和利益联结。</t>
  </si>
  <si>
    <t>井研县大佛水库水毁渠系整治项目</t>
  </si>
  <si>
    <t>农村供水保障设施建设</t>
  </si>
  <si>
    <t>县都管处</t>
  </si>
  <si>
    <t>大佛水库管理所</t>
  </si>
  <si>
    <t>周坡镇、集益镇、研城街道、王村镇、马踏镇</t>
  </si>
  <si>
    <t>大佛水库灌区干、支渠道受损28处，长度约536米。新建损毁渠墙渠底、堡坎、渡槽护栏、增设钢带管和螺旋钢管等。</t>
  </si>
  <si>
    <t>保障2026年引水调水和春耕生产，减少渠道灌溉漏损50万方。</t>
  </si>
  <si>
    <t>预计吸纳当地5人务工获得劳动报酬。</t>
  </si>
  <si>
    <t>马踏镇七盘山村庭院整治项目</t>
  </si>
  <si>
    <t>5300001285009950</t>
  </si>
  <si>
    <t>人居环境整治</t>
  </si>
  <si>
    <t>村容村貌提升</t>
  </si>
  <si>
    <t>实施庭院整治约60户。</t>
  </si>
  <si>
    <t>进一步补齐完善农村人居环境短板，改善村容村貌，促进农村宜居宜业发展。</t>
  </si>
  <si>
    <t>预计改善60户农户生活条件，增强农户幸福感、获得感。</t>
  </si>
  <si>
    <t>是</t>
  </si>
  <si>
    <t>2024年</t>
  </si>
  <si>
    <t>竹园镇庭院整治项目</t>
  </si>
  <si>
    <t>5300001285013637</t>
  </si>
  <si>
    <t>竹园镇</t>
  </si>
  <si>
    <t>广新村、烈士村</t>
  </si>
  <si>
    <t>实施庭院整治47户。</t>
  </si>
  <si>
    <t>预计改善47户农户生活条件，增强农户幸福感、获得感。</t>
  </si>
  <si>
    <t>集益镇杆管线搬迁项目</t>
  </si>
  <si>
    <t>5300001285015590</t>
  </si>
  <si>
    <t>农村电网建设</t>
  </si>
  <si>
    <t>集益镇</t>
  </si>
  <si>
    <t>界牌村</t>
  </si>
  <si>
    <t>集慈线10kv、大沼项目专项搬迁。</t>
  </si>
  <si>
    <t>进一步补齐完善农村特色产业基础设施，带动群众致富增收，助力乡村全面振兴。</t>
  </si>
  <si>
    <t>预计吸纳当地3人务工获得劳动报酬。</t>
  </si>
  <si>
    <t>集益镇柑橘园区种质资源科研棚项目</t>
  </si>
  <si>
    <t>5300001286435965</t>
  </si>
  <si>
    <t>产业服务支撑项目</t>
  </si>
  <si>
    <t>科技服务</t>
  </si>
  <si>
    <t>东财公司</t>
  </si>
  <si>
    <t>新建柑橘园区种质资源科研棚，用于公益性科普全球种质资源、科普育苗全环节。</t>
  </si>
  <si>
    <t>进一步补齐完善农村产业科技服务短板，持续研发新技术新品种，提高农产品生产质量，提升产业带动增收能力。</t>
  </si>
  <si>
    <t>预计吸纳当地10人务工获得劳动报酬。</t>
  </si>
  <si>
    <t>集益镇柑橘园区种质资源科研棚项目配套项目</t>
  </si>
  <si>
    <t>5300001286439118</t>
  </si>
  <si>
    <t>为新建的柑橘园区种质资源科研棚配套设施设备。</t>
  </si>
  <si>
    <t>集益镇人居环境提升项目</t>
  </si>
  <si>
    <t>5300001285023692</t>
  </si>
  <si>
    <t>国道213及百里产业环线环境卫生整治，麻柳沟整体整治补短等。场地平整、苗木规范，品比园环境提升。12户农户庭院及沿途周边的环境进行改造治理。对集益镇至周坡镇百里产业环线的人居环境进行整治等。文武广场周边文化元素软植入。</t>
  </si>
  <si>
    <t>集益镇公共服务设施建设项目</t>
  </si>
  <si>
    <t>5300001285032679</t>
  </si>
  <si>
    <t>界牌村新建柑橘文化研学体验中心1处，占地面积约1000平方米；文化馆胡式民居修缮改建；乡村振兴测绘项目等；雨台村办事不出村服务阵地提升。</t>
  </si>
  <si>
    <t>进一步补齐完善农村公共基础设施和公共服务短板，持续提高农民生活质量、促进城乡均衡协调发展，推进美丽宜居乡村建设。</t>
  </si>
  <si>
    <t>集益镇庭院整治项目</t>
  </si>
  <si>
    <t>5300001285034460</t>
  </si>
  <si>
    <t>百里产业环线内约80户庭院整治，在产业大道沿线约10000平方彩钢棚喷涂或更换等。</t>
  </si>
  <si>
    <t>预计改善80户农户生活条件，增强农户幸福感、获得感。</t>
  </si>
  <si>
    <t>集益镇界牌村厕污共治项目</t>
  </si>
  <si>
    <t>5300001285057142</t>
  </si>
  <si>
    <t>农村卫生厕所改造</t>
  </si>
  <si>
    <t>16户新（改）建五格池，户均不超过3600元。</t>
  </si>
  <si>
    <t>进一步补齐完善农村污水处理短板，提高污水治理能力，促进农村宜居宜业发展。</t>
  </si>
  <si>
    <t>预计改善16户农户生活条件，增强农户幸福感、获得感。</t>
  </si>
  <si>
    <t>王村镇庭院整治项目</t>
  </si>
  <si>
    <t>5300001285066189</t>
  </si>
  <si>
    <t>王村镇</t>
  </si>
  <si>
    <t>实施庭院整治约559户，并对50户庭院彩钢棚进行整治。</t>
  </si>
  <si>
    <t>预计改善559户农户生活条件，增强农户幸福感、获得感。</t>
  </si>
  <si>
    <t>王村镇村容村貌提升项目</t>
  </si>
  <si>
    <t>5300001285095938</t>
  </si>
  <si>
    <t>粮油走廊电力通讯杆管线路搬迁，粮油走廊农村废弃住房、看守棚、圈舍等予以拆除复耕复种。磨池村农村废旧住房和圈舍拆除。五农、小桥、集体、王村社区分别实施“四清四拆”，粮油走廊道路两侧边坡、马沟、路肩、堡坎清理整治。</t>
  </si>
  <si>
    <t>预计吸纳当地30人务工获得劳动报酬。</t>
  </si>
  <si>
    <t>三江镇三江村庭院整治项目</t>
  </si>
  <si>
    <t>5300001285110819</t>
  </si>
  <si>
    <t>三江镇</t>
  </si>
  <si>
    <t>三江村</t>
  </si>
  <si>
    <t>实施庭院整治约10户。</t>
  </si>
  <si>
    <t>预计改善10户农户生活条件，增强农户幸福感、获得感。</t>
  </si>
  <si>
    <t>千佛镇千佛村粮蔬高效复合示范基地农资采购项目</t>
  </si>
  <si>
    <t>5300001285122381</t>
  </si>
  <si>
    <t>千佛镇</t>
  </si>
  <si>
    <t>千佛村</t>
  </si>
  <si>
    <t>生猪产业通道入口至粮蔬基地出口线路两边土地30余亩的粮蔬种苗、肥料、农膜、蔬菜苗等农资购买。</t>
  </si>
  <si>
    <t>千佛镇民建村弱电电杆电线整治项目</t>
  </si>
  <si>
    <t>5300001285124551</t>
  </si>
  <si>
    <t>民建村</t>
  </si>
  <si>
    <t>对产业园区及沿线道路电杆、电线进行清理移栽。</t>
  </si>
  <si>
    <t>纯复镇水产养殖设施配套项目</t>
  </si>
  <si>
    <t>5300001286442449</t>
  </si>
  <si>
    <t>生产项目</t>
  </si>
  <si>
    <t>水产养殖业发展</t>
  </si>
  <si>
    <t>纯复镇</t>
  </si>
  <si>
    <t>田家沟村、跃进村、红庙村</t>
  </si>
  <si>
    <t>购置高压冲洗机1台，充氧机3台，纳米增氧盘152个等。</t>
  </si>
  <si>
    <t>进一步完善水产养殖设施短板，提高水产品产量，促进水产业长期稳定发展。</t>
  </si>
  <si>
    <t>预计吸纳当地1人务工获得劳动报酬。</t>
  </si>
  <si>
    <t>纯复镇庭院整治项目</t>
  </si>
  <si>
    <t>5300001285193815</t>
  </si>
  <si>
    <t>实施庭院整治25户。</t>
  </si>
  <si>
    <t>预计改善25户农户生活条件，增强农户幸福感、获得感。</t>
  </si>
  <si>
    <t>王村镇场镇提升项目</t>
  </si>
  <si>
    <t>5300001285196139</t>
  </si>
  <si>
    <t>社区</t>
  </si>
  <si>
    <t>人行道硬化及画格长1120米、宽3.5米，厚0.08米；行道树修剪，背街小巷“五乱”治理，童伴之家改造项目，新建文化休闲广场及护坡堡坎40米，污水管网维修清掏、路面修补、路灯维修等。</t>
  </si>
  <si>
    <t>2023年</t>
  </si>
  <si>
    <t>王村镇公共服务设施建设项目</t>
  </si>
  <si>
    <t>5300001285199889</t>
  </si>
  <si>
    <t>粮油主题宣传展示，制作道路指引指示牌。梅旺村农产品展示中心及多功能服务中心建设、购置办公设施设备。</t>
  </si>
  <si>
    <t>竹园镇人居环境整治项目</t>
  </si>
  <si>
    <t>5300001285208511</t>
  </si>
  <si>
    <t>国道348线至广新村村委会办公室沿线“五清”环境整治。广新村竹广路沿线环境卫生五清整治3.5千米。茶文化宣传设施1套。高石坎村农产品展示中心布展；院坝整治、铺设便民道等；安装供水塔、电力线等。</t>
  </si>
  <si>
    <t>井研县南部百里粮油走廊沿线提升设计项目</t>
  </si>
  <si>
    <t>5300001285212541</t>
  </si>
  <si>
    <t>村庄规划编制</t>
  </si>
  <si>
    <t>聘请第三方设计井研县南部百里粮油走廊沿线提升项目。</t>
  </si>
  <si>
    <t>为井研县南部百里粮油走廊沿线环境提升提供科学规划支撑。</t>
  </si>
  <si>
    <t>井研县乡镇级片区人居环境整治专项规划报告编制项目</t>
  </si>
  <si>
    <t>5300001285214225</t>
  </si>
  <si>
    <t>聘请第三方规划编制井研县乡镇级片区人居环境整治专项规划报告。</t>
  </si>
  <si>
    <t>为井研县乡镇级片区人居环境整治专项规划提升科学规划支撑。</t>
  </si>
  <si>
    <t>高凤镇红星村油茶病虫害防治试验室建设项目</t>
  </si>
  <si>
    <t>5300001286455546</t>
  </si>
  <si>
    <t>高凤镇</t>
  </si>
  <si>
    <t>红星村</t>
  </si>
  <si>
    <t>新建油茶病虫害防治试验室一处约400平方米。</t>
  </si>
  <si>
    <t>进一步补齐完善农村产业科技服务短板，降低油茶叶业病虫害，稳定茶叶产量，确保茶农增收。</t>
  </si>
  <si>
    <t>预计吸纳当地2人务工获得劳动报酬。</t>
  </si>
  <si>
    <t>宝五镇庭院整治项目</t>
  </si>
  <si>
    <t>5300001285216730</t>
  </si>
  <si>
    <t>宝五镇</t>
  </si>
  <si>
    <t>实施庭院整治约185户.</t>
  </si>
  <si>
    <t>预计改善185户农户生活条件，增强农户幸福感、获得感。</t>
  </si>
  <si>
    <t>周坡镇电商人才培养项目</t>
  </si>
  <si>
    <t>5300001286458620</t>
  </si>
  <si>
    <t>人才培养</t>
  </si>
  <si>
    <t>周坡镇</t>
  </si>
  <si>
    <t>委托专业公司为我镇培养专业的电商人才10名。</t>
  </si>
  <si>
    <t>培养专业人才，助力乡村人才振兴。</t>
  </si>
  <si>
    <t>培养专业人才10名。</t>
  </si>
  <si>
    <t>高凤镇场镇提升项目</t>
  </si>
  <si>
    <t>5300001285424230</t>
  </si>
  <si>
    <t>更换破旧店招店牌约120平方米，整治破损管网100米，农贸市场新建堡坎65米，杆管线整治，临街屋面抹灰约1830平方米，旧楼房刷白约2060平方米，老旧房屋顶整治205平方米，下街木门、窗户刷漆171平方米，重要地段打造760平方米，部分位置绿化，原有花箱补种绿植，采购花箱3组，便民中心提升整治，核心区柱头包装，安装宣传牌。</t>
  </si>
  <si>
    <t>门坎村庭院经济示范提升项目</t>
  </si>
  <si>
    <t>5300001285425624</t>
  </si>
  <si>
    <t>实施庭院整治30余户，并对周围土地进行规整，因地制宜发展特色庭院经济，促进农户增收。</t>
  </si>
  <si>
    <t>预计改善30户农户生活条件，增强农户幸福感、获得感。</t>
  </si>
  <si>
    <t>研经镇场镇提升项目</t>
  </si>
  <si>
    <t>5300001285427036</t>
  </si>
  <si>
    <t>研经镇</t>
  </si>
  <si>
    <t>房屋外墙立面整治约50户，规范整治通信杆管线，安装违停抓拍设备4套。</t>
  </si>
  <si>
    <t>预计吸纳当地20人务工获得劳动报酬。</t>
  </si>
  <si>
    <t>纯复镇场镇提升项目</t>
  </si>
  <si>
    <t>5300001285431801</t>
  </si>
  <si>
    <t>统一店招店牌1000平方米，老旧木门整治及卷帘门翻新6000平方米，新建便民停车场3个，新装监控3个，购置垃圾箱、果皮箱40个，更换照明设备40个。整治破旧房屋3处，改造升级便民服务中心，场镇及场口等主要地段环境提升。</t>
  </si>
  <si>
    <t>宝五镇场镇提升项目</t>
  </si>
  <si>
    <t>5300001285434485</t>
  </si>
  <si>
    <t>对场镇3所老旧房屋进行翻新改造，更换集镇花箱绿植，清理规范管线路2500米；拆除违规建筑，危房整治1座，修建文化墙50米，打围整治60米。集镇街面美化刷墙、装潢柱头；在宝五卫生院、加油站场口修建仿古花台，场镇内修建花园5个；文化广告宣传，店招店牌整治200个，安装便民服务户外P3全彩LED显示屏，屏幕4.75平方米，控制器1台。</t>
  </si>
  <si>
    <t>镇阳镇场镇提升项目</t>
  </si>
  <si>
    <t>5300001285436890</t>
  </si>
  <si>
    <t>镇阳镇</t>
  </si>
  <si>
    <t>围挡150平方米，新建平台20平方米，步梯10米，硬化地面240平方米，新建文化墙60平方米，新建花坛200平方米，场镇范围内种植绿植2000株，街道树木修剪约120棵，加油站对面，河道周边清表400平方米，铺设草坪150平方米，硬化1.5米宽人行步道约260米等。新建路外停车场1个，面积约800平方米，并配套绿化。清理规范通讯、电力所涉的电杆、线路、箱体和变压器，维修路灯及线路，对杂乱的杆管线进行捆绑规范。破旧外墙粉刷2990平方米，彩绘475平方米，农技站漏雨彩钢棚换琉璃瓦160平方米，打围治理220平方米，门窗刷漆16平方米及维修，墙面20平方米粉刷及新建15米长檐口，宣传栏更新及新建15米长檐口，堡坎处理20平方米。场头场尾等特色文化打造3处，打围的宣传栏更新50平方米，新建宣传栏40平方米。</t>
  </si>
  <si>
    <t>千佛镇庭院整治项目</t>
  </si>
  <si>
    <t>5300001285439098</t>
  </si>
  <si>
    <t>千佛村、新群村</t>
  </si>
  <si>
    <t>实施庭院整治45户。</t>
  </si>
  <si>
    <t>预计改善45户农户生活条件，增强农户幸福感、获得感。</t>
  </si>
  <si>
    <t>研经镇人居环境整治项目</t>
  </si>
  <si>
    <t>5300001285443475</t>
  </si>
  <si>
    <t>产业环线内开展五清行动。</t>
  </si>
  <si>
    <t>研城街道新兴村微动力维护项目</t>
  </si>
  <si>
    <t>5300001285446248</t>
  </si>
  <si>
    <t>农村污水治理</t>
  </si>
  <si>
    <t>研城街道</t>
  </si>
  <si>
    <t>新兴村</t>
  </si>
  <si>
    <t>微动力清掏6个点位、更换电机4台、浮球阀3个、活性污泥运费2车、气泵 、米bbr模块100公斤。</t>
  </si>
  <si>
    <t>高凤镇产业宣传项目</t>
  </si>
  <si>
    <t>5300001285448185</t>
  </si>
  <si>
    <t>产业广告宣传。</t>
  </si>
  <si>
    <t>周坡镇农旅产业建设项目</t>
  </si>
  <si>
    <t>5300001285454698</t>
  </si>
  <si>
    <t>团山村农旅融合标识标牌30—60处，配置特色文化、农旅、产业标识标牌及宣传简介栏50个。</t>
  </si>
  <si>
    <t>马踏镇农村综合服务中心提升项目</t>
  </si>
  <si>
    <t>5300001285467064</t>
  </si>
  <si>
    <t>粮油园区</t>
  </si>
  <si>
    <t>建筑广场、停车场、水塘、人行步道、车行道等配套提升约500平方米。</t>
  </si>
  <si>
    <t>东林镇场镇提升项目</t>
  </si>
  <si>
    <t>5300001285470929</t>
  </si>
  <si>
    <t>东林镇</t>
  </si>
  <si>
    <t>4处房屋外墙立面整治；铺设管道，修建检查井，网络终端入户安装、调测；重要地段打造8处。</t>
  </si>
  <si>
    <t>预计吸纳当地7人务工获得劳动报酬。</t>
  </si>
  <si>
    <t>千佛镇场镇提升项目</t>
  </si>
  <si>
    <t>5300001285473243</t>
  </si>
  <si>
    <t>杆管线清理、排水沟清淤、更换雨篦子、排水沟整治。对公路停车线进行完善、沿线建筑物的墙面瓷砖填补。</t>
  </si>
  <si>
    <t>三江镇场镇提升项目</t>
  </si>
  <si>
    <t>5300001285476139</t>
  </si>
  <si>
    <t>红砖墙外立面抹灰3000平方米，青水墙外立面整治5000平方米，外墙木纹漆造型300平方米，瓷砖墙面清洗8000平方米。雨棚更换120个、漆门窗1000平方米，卷帘门翻新600个，老旧电线杆、勾臂箱喷漆，规范店招店牌800平方米。规范洗车场、废旧回收点等。</t>
  </si>
  <si>
    <t>集益镇场镇提升项目</t>
  </si>
  <si>
    <t>5300001285503533</t>
  </si>
  <si>
    <t>整理、绿化用地300平方，柑橘文化展示点1个，拆除硬化路面1000平方，黑化路面805平方，排水沟整治101米，水沟盖板10.5平方，修建围墙长25米、高1.8米，修遮挡大门2处。翻新门市卷帘门77个、新建垃圾亭2个、门窗翻新34个、竹编打围200平方米、路沿石20个、墙面一般抹灰650平方米、墙体仿瓷2500平方米、路面硬化及补烂400平方米、砖砌围墙180米、下水道清理300米、绿化500平方米。文化活动中心厨3套、制度牌5个、固定展板6个、立体标识牌3个、PVC形象墙5面、文化墙2面、彩钢打围140平方米、仿真草坪165平方米、墙体画6个、墙体喷绘2面、标牌16个、其他PVC字或造型81个。</t>
  </si>
  <si>
    <t>井研县2024年优势特色产业集群项目</t>
  </si>
  <si>
    <t>5300001286460519</t>
  </si>
  <si>
    <t>配套设施项目</t>
  </si>
  <si>
    <t>产业园（区）</t>
  </si>
  <si>
    <t>优势特色产业集群项目。</t>
  </si>
  <si>
    <t>进一步补齐完善农村产业基础设施短板，提升基础设施供给质量，保持经济平稳健康发展。</t>
  </si>
  <si>
    <t>发展优势特色产业，提高粮食作物产量，带动群众增收。</t>
  </si>
  <si>
    <t>王村镇集体村庭院整治项目</t>
  </si>
  <si>
    <t>5300001285505332</t>
  </si>
  <si>
    <t>集体村</t>
  </si>
  <si>
    <t>庭院整治112户、破旧房屋拆除6户，彩钢棚整治20户。</t>
  </si>
  <si>
    <t>2025年</t>
  </si>
  <si>
    <t>王村镇集体村社会化服务中心内部装饰项目</t>
  </si>
  <si>
    <t>5300001285508725</t>
  </si>
  <si>
    <t>对新建的社会化服务中心进行内部装饰。</t>
  </si>
  <si>
    <t>王村镇直播间及快检设备采购项目</t>
  </si>
  <si>
    <t>5300001286466883</t>
  </si>
  <si>
    <t>加工流通项目</t>
  </si>
  <si>
    <t>品牌打造和展销平台</t>
  </si>
  <si>
    <t>采购电商及粮油快检等相关设施设备，建立功能区域。</t>
  </si>
  <si>
    <t>提高井研特色农产品知名度，提高脱贫群众消费扶贫量和井研县特色农产品销量。</t>
  </si>
  <si>
    <t>王村镇集体村电力管线整治项目</t>
  </si>
  <si>
    <t>5300001285530233</t>
  </si>
  <si>
    <t>整治供电杆管8根。</t>
  </si>
  <si>
    <t>王村镇集体村通讯管线整治项目</t>
  </si>
  <si>
    <t>5300001285532715</t>
  </si>
  <si>
    <t>迁移通讯杆管10根。</t>
  </si>
  <si>
    <t>王村镇集体村园区布局项目</t>
  </si>
  <si>
    <t>5300001285534815</t>
  </si>
  <si>
    <t>产业园区“水稻+”功能布局3处。</t>
  </si>
  <si>
    <t>王村镇集体村园区道路指引项目</t>
  </si>
  <si>
    <t>5300001285537144</t>
  </si>
  <si>
    <t>安装道路指引等标识标牌。</t>
  </si>
  <si>
    <t>王村镇集体村园区重要地段整治提升项目</t>
  </si>
  <si>
    <t>5300001285540901</t>
  </si>
  <si>
    <t>整治提升重要地段5处。</t>
  </si>
  <si>
    <t>王村镇集体村路灯建设项目</t>
  </si>
  <si>
    <t>5300001285546714</t>
  </si>
  <si>
    <t>公共照明设施</t>
  </si>
  <si>
    <t>新建及维修村道路灯100余盏。</t>
  </si>
  <si>
    <t>进一步完善农村公共照明设施，提高夜间安全性，提升公共安全感。</t>
  </si>
  <si>
    <t>王村镇集体村稻虾基地田块平整项目</t>
  </si>
  <si>
    <t>5300001286469275</t>
  </si>
  <si>
    <t>稻虾基地田块平整80余亩。</t>
  </si>
  <si>
    <t>进一步完善产业基础配套设施，带动当地群众就地就近就业增收，促进乡村振兴全面发展。</t>
  </si>
  <si>
    <t>纯复镇田家沟村水产园区能力提升项目</t>
  </si>
  <si>
    <t>5300001286471977</t>
  </si>
  <si>
    <t>田家沟村</t>
  </si>
  <si>
    <t>采购安装物联网设备，建立水产园区监测及预警系统。</t>
  </si>
  <si>
    <t>进一步补齐完善农村产业科技服务短板，监测预警农产品生产情况，提高农产品生产质量，提升产业带动增收能力。</t>
  </si>
  <si>
    <t>纯复镇田家沟村园区节点打造项目</t>
  </si>
  <si>
    <t>5300001285548403</t>
  </si>
  <si>
    <t>村道入口精神文化宣传，园区标志，科技渔业及党建展示，沿途公共区域环境整治。</t>
  </si>
  <si>
    <t>纯复镇田家沟村农文旅融合建设项目</t>
  </si>
  <si>
    <t>5300001285669714</t>
  </si>
  <si>
    <t>对渠道至桃花坞沿线进行规整，两座生产用房改造、桃花坞周边步道建设、增设垂钓钓位等。</t>
  </si>
  <si>
    <t>纯复镇田家沟村水产园区可视化建设项目</t>
  </si>
  <si>
    <t>5300001286473967</t>
  </si>
  <si>
    <t>采购可视化设备，提升园区养殖可视化能力。</t>
  </si>
  <si>
    <t>纯复镇田家沟村研学基地建设项目</t>
  </si>
  <si>
    <t>5300001285674292</t>
  </si>
  <si>
    <t>对现有房屋进行改造，采购必要设施设备，打造渔文化研学基地。</t>
  </si>
  <si>
    <t>纯复镇实验室设备采购项目</t>
  </si>
  <si>
    <t>5300001286497925</t>
  </si>
  <si>
    <t>采购水产实验室相关设施设备，提升水产检测能力。</t>
  </si>
  <si>
    <t>进一步补齐完善农村产业科技服务短板，加强病害防治能力，提高农产品生产质量，提升产业带动增收能力。</t>
  </si>
  <si>
    <t>纯复镇田家沟村园区标识标牌项目</t>
  </si>
  <si>
    <t>5300001285675611</t>
  </si>
  <si>
    <t>跃进村、田家沟村</t>
  </si>
  <si>
    <t>制作路口标识标牌，制作安装宣传展示牌。</t>
  </si>
  <si>
    <t>纯复镇2025年人居环境整治项目</t>
  </si>
  <si>
    <t>5300001285678549</t>
  </si>
  <si>
    <t>田家沟村、跃进村、观塘村</t>
  </si>
  <si>
    <t>跃进村沿线3户房屋整治、20户补墙，聚居点外新建花台，沿线补绿。田家沟村30户墙面粉刷、庭院整治，田家沟村核心点位20户农户精修及视线范围内的农房进行补短整治和四院建设等。观塘村美丽乡村路沿线补绿、沿线房屋约20户开展庭院整治。</t>
  </si>
  <si>
    <t>纯复镇直播间及快检设备采购项目</t>
  </si>
  <si>
    <t>5300001286519345</t>
  </si>
  <si>
    <t>采购电商及水产快检等相关设施设备，建立功能区域。</t>
  </si>
  <si>
    <t>纯复镇田家沟村道路黑化项目</t>
  </si>
  <si>
    <t>5300001285685803</t>
  </si>
  <si>
    <t>进口至桃花坞部分道路加宽，桃花坞至井分路900米长道路黑化。</t>
  </si>
  <si>
    <t>纯复镇田家沟村群英水库渠道整治项目</t>
  </si>
  <si>
    <t>5300001285688121</t>
  </si>
  <si>
    <t>对群英水库泄洪区进行修补300米。</t>
  </si>
  <si>
    <t>竹园镇胜泉村人居环境整治项目</t>
  </si>
  <si>
    <t>5300001285692568</t>
  </si>
  <si>
    <t>农村垃圾治理</t>
  </si>
  <si>
    <t>胜泉村</t>
  </si>
  <si>
    <t>村主道沿线环境整治。</t>
  </si>
  <si>
    <t>井研县2025年产业宣传标志牌项目</t>
  </si>
  <si>
    <t>5300001285696228</t>
  </si>
  <si>
    <t>研城街道、集益镇、千佛镇</t>
  </si>
  <si>
    <t>飞跃村、界牌村、瓦子坝村</t>
  </si>
  <si>
    <t>在研城街道、集益镇、千佛镇产业环线安装产业宣传标志牌等约64处。</t>
  </si>
  <si>
    <t>省级财政补助冷水鱼千亿级优势特色农业产业培育项目</t>
  </si>
  <si>
    <t>5300001286537952</t>
  </si>
  <si>
    <t>一是建设高标准生产基地，补助新型经营主体801万元，用于购置直径8米漂浮式养殖桶15个，改造标准化循环水养殖1100立方米，标准化池塘改造及尾水治理200亩。二是提升农产品加工能力，补助新型经营主体200万元，用于在井研县水产养殖相对集中的地方建设6个水生生物药敏检测点、水产品药物残留快速检测点，每个点位面积20平米以上，配备分析设备、监测设备、药物试剂等。</t>
  </si>
  <si>
    <t>全面落实全省水产业“四带一高地”规划建设“以乐山为核心的冷水鱼产业带”布局，围绕打造冷水鱼供应链、延伸产业链、提升价值链，以新（改）建养殖基地，培育苗种、水产品加工、智慧渔业设施，培育品牌和新型经营主体，构建水产品质量安全检测体系，拓展产学研融合发展，提升疫病防控能力，着力构建全产业链发展格局。</t>
  </si>
  <si>
    <t>带动群众约700户获得土地租金，约20人就近务工，约1000户订单养殖收入，村集体经济获得租金收入。</t>
  </si>
  <si>
    <t>2025年-2026年</t>
  </si>
  <si>
    <t>纯复镇田家沟村农村基础设施建设项目</t>
  </si>
  <si>
    <t>5300001285699682</t>
  </si>
  <si>
    <t>对新建渔场进行回填、开挖、钻孔，及桃花坞周边基础补短、道路补烂等。</t>
  </si>
  <si>
    <t>纯复镇公共服务设施补短项目</t>
  </si>
  <si>
    <t>5300001285703745</t>
  </si>
  <si>
    <t>跃进村至田家沟村沿线道路安装路灯150盏。</t>
  </si>
  <si>
    <t>纯复镇公共服务基础整改项目</t>
  </si>
  <si>
    <t>5300001285707695</t>
  </si>
  <si>
    <t>跃进村至田家沟村沿线道路更换部分电杆及线路归整困扎。</t>
  </si>
  <si>
    <t>纯复镇公共服务渡槽整治项目</t>
  </si>
  <si>
    <t>5300001285709016</t>
  </si>
  <si>
    <t>对渡槽防漏水整治、墙体粉刷。</t>
  </si>
  <si>
    <t>纯复镇美丽家园建设项目</t>
  </si>
  <si>
    <t>5300001285715134</t>
  </si>
  <si>
    <t>跃进村、田家沟村、观塘村</t>
  </si>
  <si>
    <t>对沿线进行清理、除杂、卫生整治等。</t>
  </si>
  <si>
    <t>纯复镇产业基础设施建设项目</t>
  </si>
  <si>
    <t>5300001285723614</t>
  </si>
  <si>
    <t>新建排水沟、护坡整治、堡坎整治、新建围墙、尾水池护坡路面整治。</t>
  </si>
  <si>
    <t>纯复镇非遗文化宣传项目</t>
  </si>
  <si>
    <t>5300001285873745</t>
  </si>
  <si>
    <t>拍摄非遗文化宣传作品、及非遗宣传文化打造。</t>
  </si>
  <si>
    <t>提高井研非遗文化知名度，促进井研县特色农产品销量。</t>
  </si>
  <si>
    <t>井研县现代渔业科技园宣传项目</t>
  </si>
  <si>
    <t>5300001285879709</t>
  </si>
  <si>
    <t>现代渔业科技园宣传打造。</t>
  </si>
  <si>
    <t>纯复镇跃进村7组边坡整治、保水土流失、活动广场补短项目</t>
  </si>
  <si>
    <t>5300001285765973</t>
  </si>
  <si>
    <t>跃进村</t>
  </si>
  <si>
    <t>边坡整治、保水土流失、活动广场补短。</t>
  </si>
  <si>
    <t>王村镇集体村基础设施补短项目</t>
  </si>
  <si>
    <t>5300001285776638</t>
  </si>
  <si>
    <t>集体村粮油走廊产业环线砌筑堡坎，地面硬化、新建挡墙、重点区域喷漆、铺设改性沥青3000余平方米，农事服务中心地面找平等。</t>
  </si>
  <si>
    <t>王村镇集体村人居环境整治补短项目</t>
  </si>
  <si>
    <t>5300001285779139</t>
  </si>
  <si>
    <t>集体村粮油走廊产业环线人居环境提升，对重点区域开展整治提升，修建小广场、栽种竹子，青潭桥泵站外清淤等。</t>
  </si>
  <si>
    <t>预计吸纳当地15人务工获得劳动报酬。</t>
  </si>
  <si>
    <t>王村镇集体村产业宣传补短项目</t>
  </si>
  <si>
    <t>5300001285782256</t>
  </si>
  <si>
    <t>集体村粮油走廊产业环线道旗、警示牌、标识标牌标语等产业宣传补短。</t>
  </si>
  <si>
    <t>乡村振兴相关宣传工作，不涉及群众参与和利益联结。</t>
  </si>
  <si>
    <t>王村镇五农村、小桥子村环境整治补短项目</t>
  </si>
  <si>
    <t>5300001285784011</t>
  </si>
  <si>
    <t>五农村、小桥子村</t>
  </si>
  <si>
    <t>开展五农村、小桥子村环境整治提升，对重点区域进行整体提升打造。</t>
  </si>
  <si>
    <t>王村镇集体村粮油走廊路面维修整治项目</t>
  </si>
  <si>
    <t>5300001285815110</t>
  </si>
  <si>
    <t>维修整治道路长约2160米，整治公共区域院坝3000余平方米。</t>
  </si>
  <si>
    <t>周坡至集益产业道路整治项目</t>
  </si>
  <si>
    <t>5300001285824437</t>
  </si>
  <si>
    <t>产业路、资源路、旅游路建设</t>
  </si>
  <si>
    <t>黄桷村</t>
  </si>
  <si>
    <t>维修整治产业道路1869平方米。</t>
  </si>
  <si>
    <t>周坡镇狮子村7组组道路硬化项目</t>
  </si>
  <si>
    <t>5300001285826606</t>
  </si>
  <si>
    <t>狮子村</t>
  </si>
  <si>
    <t>硬化3米宽道路约800米，道路涵管50米。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</si>
</sst>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28">
    <font>
      <sz val="11"/>
      <color theme="1"/>
      <name val="宋体"/>
      <charset val="134"/>
      <scheme val="minor"/>
    </font>
    <font>
      <sz val="8"/>
      <color theme="1"/>
      <name val="宋体"/>
      <charset val="134"/>
      <scheme val="minor"/>
    </font>
    <font>
      <sz val="10"/>
      <name val="黑体"/>
      <charset val="134"/>
    </font>
    <font>
      <sz val="11"/>
      <name val="宋体"/>
      <charset val="134"/>
      <scheme val="minor"/>
    </font>
    <font>
      <sz val="16"/>
      <name val="方正小标宋_GBK"/>
      <charset val="134"/>
    </font>
    <font>
      <b/>
      <sz val="9"/>
      <name val="宋体"/>
      <charset val="134"/>
      <scheme val="minor"/>
    </font>
    <font>
      <sz val="8"/>
      <name val="宋体"/>
      <charset val="134"/>
    </font>
    <font>
      <sz val="8"/>
      <color theme="1"/>
      <name val="宋体"/>
      <charset val="134"/>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40">
    <xf numFmtId="0" fontId="0" fillId="0" borderId="0" xfId="0">
      <alignment vertical="center"/>
    </xf>
    <xf numFmtId="0" fontId="0" fillId="0" borderId="0" xfId="0"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NumberFormat="1" applyFill="1" applyAlignment="1">
      <alignment horizontal="center" vertical="center" wrapText="1"/>
    </xf>
    <xf numFmtId="0" fontId="1" fillId="0" borderId="0" xfId="0" applyFont="1" applyFill="1" applyAlignment="1">
      <alignment horizontal="center" vertical="center" wrapText="1"/>
    </xf>
    <xf numFmtId="0" fontId="0" fillId="0" borderId="0" xfId="0"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2" xfId="0"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2" borderId="1" xfId="0" applyFont="1" applyFill="1" applyBorder="1" applyAlignment="1">
      <alignment horizontal="left" vertical="center" wrapText="1"/>
    </xf>
    <xf numFmtId="0" fontId="6" fillId="0" borderId="1" xfId="0" applyFont="1" applyFill="1" applyBorder="1" applyAlignment="1" quotePrefix="1">
      <alignment horizontal="center" vertical="center" wrapText="1"/>
    </xf>
    <xf numFmtId="0" fontId="6"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Y103"/>
  <sheetViews>
    <sheetView tabSelected="1" topLeftCell="B1" workbookViewId="0">
      <pane ySplit="5" topLeftCell="A53" activePane="bottomLeft" state="frozen"/>
      <selection/>
      <selection pane="bottomLeft" activeCell="B64" sqref="A3:Y103"/>
    </sheetView>
  </sheetViews>
  <sheetFormatPr defaultColWidth="9" defaultRowHeight="13.5"/>
  <cols>
    <col min="1" max="1" width="5.44166666666667" style="3" customWidth="1"/>
    <col min="2" max="2" width="12.625" style="3" customWidth="1"/>
    <col min="3" max="3" width="7.85833333333333" style="3" customWidth="1"/>
    <col min="4" max="8" width="9" style="3" customWidth="1"/>
    <col min="9" max="10" width="6.75" style="3" customWidth="1"/>
    <col min="11" max="11" width="32.625" style="4" customWidth="1"/>
    <col min="12" max="12" width="32.625" style="3" customWidth="1"/>
    <col min="13" max="13" width="21.625" style="3" customWidth="1"/>
    <col min="14" max="14" width="7.125" style="3" customWidth="1"/>
    <col min="15" max="16" width="6.375" style="3" customWidth="1"/>
    <col min="17" max="17" width="13" style="5" customWidth="1"/>
    <col min="18" max="20" width="11.625" style="5" customWidth="1"/>
    <col min="21" max="21" width="5.75" style="3" customWidth="1"/>
    <col min="22" max="22" width="6.175" style="3" customWidth="1"/>
    <col min="23" max="24" width="5.75" style="3" customWidth="1"/>
    <col min="25" max="25" width="9" style="6"/>
    <col min="26" max="26" width="10.375" style="7"/>
    <col min="27" max="247" width="9" style="7"/>
  </cols>
  <sheetData>
    <row r="1" spans="1:25">
      <c r="A1" s="8" t="s">
        <v>0</v>
      </c>
      <c r="B1" s="9"/>
      <c r="C1" s="9"/>
      <c r="D1" s="9"/>
      <c r="E1" s="9"/>
      <c r="F1" s="9"/>
      <c r="G1" s="9"/>
      <c r="H1" s="9"/>
      <c r="I1" s="9"/>
      <c r="J1" s="9"/>
      <c r="K1" s="10"/>
      <c r="L1" s="9"/>
      <c r="M1" s="9"/>
      <c r="N1" s="9"/>
      <c r="O1" s="9"/>
      <c r="P1" s="9"/>
      <c r="Q1" s="11"/>
      <c r="R1" s="11"/>
      <c r="S1" s="11"/>
      <c r="T1" s="11"/>
    </row>
    <row r="2" ht="20.25" spans="1:25">
      <c r="A2" s="12" t="s">
        <v>1</v>
      </c>
      <c r="B2" s="12"/>
      <c r="C2" s="12"/>
      <c r="D2" s="12"/>
      <c r="E2" s="12"/>
      <c r="F2" s="12"/>
      <c r="G2" s="12"/>
      <c r="H2" s="12"/>
      <c r="I2" s="12"/>
      <c r="J2" s="12"/>
      <c r="K2" s="13"/>
      <c r="L2" s="12"/>
      <c r="M2" s="12"/>
      <c r="N2" s="12"/>
      <c r="O2" s="12"/>
      <c r="P2" s="12"/>
      <c r="Q2" s="12"/>
      <c r="R2" s="12"/>
      <c r="S2" s="12"/>
      <c r="T2" s="12"/>
      <c r="U2" s="12"/>
      <c r="V2" s="12"/>
      <c r="W2" s="12"/>
      <c r="X2" s="12"/>
    </row>
    <row r="3" spans="1:25">
      <c r="A3" s="14" t="s">
        <v>2</v>
      </c>
      <c r="B3" s="14" t="s">
        <v>3</v>
      </c>
      <c r="C3" s="14" t="s">
        <v>4</v>
      </c>
      <c r="D3" s="14"/>
      <c r="E3" s="14"/>
      <c r="F3" s="14"/>
      <c r="G3" s="14" t="s">
        <v>5</v>
      </c>
      <c r="H3" s="14" t="s">
        <v>6</v>
      </c>
      <c r="I3" s="14" t="s">
        <v>7</v>
      </c>
      <c r="J3" s="14"/>
      <c r="K3" s="14" t="s">
        <v>8</v>
      </c>
      <c r="L3" s="14" t="s">
        <v>9</v>
      </c>
      <c r="M3" s="14" t="s">
        <v>10</v>
      </c>
      <c r="N3" s="14" t="s">
        <v>11</v>
      </c>
      <c r="O3" s="14"/>
      <c r="P3" s="14"/>
      <c r="Q3" s="15" t="s">
        <v>12</v>
      </c>
      <c r="R3" s="15" t="s">
        <v>13</v>
      </c>
      <c r="S3" s="15"/>
      <c r="T3" s="15"/>
      <c r="U3" s="15" t="s">
        <v>14</v>
      </c>
      <c r="V3" s="15"/>
      <c r="W3" s="15" t="s">
        <v>15</v>
      </c>
      <c r="X3" s="15"/>
      <c r="Y3" s="15" t="s">
        <v>16</v>
      </c>
    </row>
    <row r="4" ht="56.25" spans="1:25">
      <c r="A4" s="14"/>
      <c r="B4" s="14"/>
      <c r="C4" s="14" t="s">
        <v>17</v>
      </c>
      <c r="D4" s="14" t="s">
        <v>18</v>
      </c>
      <c r="E4" s="14" t="s">
        <v>19</v>
      </c>
      <c r="F4" s="14" t="s">
        <v>20</v>
      </c>
      <c r="G4" s="14"/>
      <c r="H4" s="14"/>
      <c r="I4" s="14" t="s">
        <v>21</v>
      </c>
      <c r="J4" s="14" t="s">
        <v>22</v>
      </c>
      <c r="K4" s="14"/>
      <c r="L4" s="14"/>
      <c r="M4" s="14"/>
      <c r="N4" s="14" t="s">
        <v>23</v>
      </c>
      <c r="O4" s="14" t="s">
        <v>24</v>
      </c>
      <c r="P4" s="14" t="s">
        <v>25</v>
      </c>
      <c r="Q4" s="15"/>
      <c r="R4" s="15" t="s">
        <v>26</v>
      </c>
      <c r="S4" s="15" t="s">
        <v>27</v>
      </c>
      <c r="T4" s="15" t="s">
        <v>28</v>
      </c>
      <c r="U4" s="15" t="s">
        <v>29</v>
      </c>
      <c r="V4" s="15" t="s">
        <v>30</v>
      </c>
      <c r="W4" s="15" t="s">
        <v>29</v>
      </c>
      <c r="X4" s="15" t="s">
        <v>30</v>
      </c>
      <c r="Y4" s="15"/>
    </row>
    <row r="5" spans="1:25">
      <c r="A5" s="14" t="s">
        <v>31</v>
      </c>
      <c r="B5" s="14" t="s">
        <v>32</v>
      </c>
      <c r="C5" s="14" t="s">
        <v>32</v>
      </c>
      <c r="D5" s="14" t="s">
        <v>32</v>
      </c>
      <c r="E5" s="14" t="s">
        <v>32</v>
      </c>
      <c r="F5" s="14" t="s">
        <v>32</v>
      </c>
      <c r="G5" s="14" t="s">
        <v>32</v>
      </c>
      <c r="H5" s="14" t="s">
        <v>32</v>
      </c>
      <c r="I5" s="14" t="s">
        <v>32</v>
      </c>
      <c r="J5" s="14" t="s">
        <v>32</v>
      </c>
      <c r="K5" s="14" t="s">
        <v>32</v>
      </c>
      <c r="L5" s="14" t="s">
        <v>32</v>
      </c>
      <c r="M5" s="14" t="s">
        <v>32</v>
      </c>
      <c r="N5" s="14" t="s">
        <v>32</v>
      </c>
      <c r="O5" s="14" t="s">
        <v>32</v>
      </c>
      <c r="P5" s="14" t="s">
        <v>32</v>
      </c>
      <c r="Q5" s="16">
        <f>SUM(Q6:Q103)</f>
        <v>12384.875786</v>
      </c>
      <c r="R5" s="16">
        <f>SUM(R6:R103)</f>
        <v>5436.61514</v>
      </c>
      <c r="S5" s="16">
        <f>SUM(S6:S103)</f>
        <v>1844.045296</v>
      </c>
      <c r="T5" s="16">
        <f>SUM(T6:T103)</f>
        <v>5104.21535</v>
      </c>
      <c r="U5" s="15">
        <f>SUBTOTAL(9,U6:U103)</f>
        <v>63310</v>
      </c>
      <c r="V5" s="15">
        <f>SUBTOTAL(9,V6:V103)</f>
        <v>213019</v>
      </c>
      <c r="W5" s="15">
        <f>SUBTOTAL(9,W6:W103)</f>
        <v>22088</v>
      </c>
      <c r="X5" s="15">
        <f>SUBTOTAL(9,X6:X103)</f>
        <v>57196</v>
      </c>
      <c r="Y5" s="14" t="s">
        <v>32</v>
      </c>
    </row>
    <row r="6" customFormat="1" ht="21" spans="1:25">
      <c r="A6" s="17">
        <f>SUBTOTAL(103,K$6:K6)</f>
        <v>1</v>
      </c>
      <c r="B6" s="17" t="s">
        <v>33</v>
      </c>
      <c r="C6" s="40" t="s">
        <v>34</v>
      </c>
      <c r="D6" s="17" t="s">
        <v>35</v>
      </c>
      <c r="E6" s="17" t="s">
        <v>36</v>
      </c>
      <c r="F6" s="17" t="s">
        <v>37</v>
      </c>
      <c r="G6" s="17" t="s">
        <v>38</v>
      </c>
      <c r="H6" s="17" t="s">
        <v>38</v>
      </c>
      <c r="I6" s="17" t="s">
        <v>39</v>
      </c>
      <c r="J6" s="17" t="s">
        <v>40</v>
      </c>
      <c r="K6" s="18" t="s">
        <v>41</v>
      </c>
      <c r="L6" s="17" t="s">
        <v>42</v>
      </c>
      <c r="M6" s="17" t="s">
        <v>43</v>
      </c>
      <c r="N6" s="17" t="s">
        <v>44</v>
      </c>
      <c r="O6" s="17" t="s">
        <v>45</v>
      </c>
      <c r="P6" s="17" t="s">
        <v>45</v>
      </c>
      <c r="Q6" s="17">
        <f t="shared" ref="Q6:Q11" si="0">R6+S6+T6</f>
        <v>300</v>
      </c>
      <c r="R6" s="17"/>
      <c r="S6" s="17">
        <v>300</v>
      </c>
      <c r="T6" s="17"/>
      <c r="U6" s="17">
        <v>1000</v>
      </c>
      <c r="V6" s="17">
        <v>3600</v>
      </c>
      <c r="W6" s="17">
        <v>100</v>
      </c>
      <c r="X6" s="17">
        <v>260</v>
      </c>
      <c r="Y6" s="17"/>
    </row>
    <row r="7" customFormat="1" ht="52.5" spans="1:25">
      <c r="A7" s="19">
        <f>SUBTOTAL(103,K$6:K7)</f>
        <v>2</v>
      </c>
      <c r="B7" s="19" t="s">
        <v>46</v>
      </c>
      <c r="C7" s="41" t="s">
        <v>47</v>
      </c>
      <c r="D7" s="17" t="s">
        <v>35</v>
      </c>
      <c r="E7" s="17" t="s">
        <v>48</v>
      </c>
      <c r="F7" s="17" t="s">
        <v>48</v>
      </c>
      <c r="G7" s="17" t="s">
        <v>49</v>
      </c>
      <c r="H7" s="19" t="s">
        <v>50</v>
      </c>
      <c r="I7" s="17" t="s">
        <v>51</v>
      </c>
      <c r="J7" s="17" t="s">
        <v>52</v>
      </c>
      <c r="K7" s="20" t="s">
        <v>53</v>
      </c>
      <c r="L7" s="17" t="s">
        <v>54</v>
      </c>
      <c r="M7" s="17" t="s">
        <v>55</v>
      </c>
      <c r="N7" s="17" t="s">
        <v>44</v>
      </c>
      <c r="O7" s="17" t="s">
        <v>45</v>
      </c>
      <c r="P7" s="17" t="s">
        <v>45</v>
      </c>
      <c r="Q7" s="17">
        <f t="shared" si="0"/>
        <v>1350</v>
      </c>
      <c r="R7" s="17">
        <v>990</v>
      </c>
      <c r="S7" s="17"/>
      <c r="T7" s="17">
        <v>360</v>
      </c>
      <c r="U7" s="17">
        <v>500</v>
      </c>
      <c r="V7" s="17">
        <v>2000</v>
      </c>
      <c r="W7" s="17">
        <v>20</v>
      </c>
      <c r="X7" s="17">
        <v>50</v>
      </c>
      <c r="Y7" s="17"/>
    </row>
    <row r="8" customFormat="1" ht="60" customHeight="1" spans="1:25">
      <c r="A8" s="17">
        <f>SUBTOTAL(103,K$6:K8)</f>
        <v>3</v>
      </c>
      <c r="B8" s="17" t="s">
        <v>56</v>
      </c>
      <c r="C8" s="40" t="s">
        <v>57</v>
      </c>
      <c r="D8" s="17" t="s">
        <v>58</v>
      </c>
      <c r="E8" s="17" t="s">
        <v>59</v>
      </c>
      <c r="F8" s="17" t="s">
        <v>60</v>
      </c>
      <c r="G8" s="17" t="s">
        <v>61</v>
      </c>
      <c r="H8" s="17" t="s">
        <v>39</v>
      </c>
      <c r="I8" s="17" t="s">
        <v>39</v>
      </c>
      <c r="J8" s="17" t="s">
        <v>40</v>
      </c>
      <c r="K8" s="18" t="s">
        <v>62</v>
      </c>
      <c r="L8" s="17" t="s">
        <v>63</v>
      </c>
      <c r="M8" s="17" t="s">
        <v>64</v>
      </c>
      <c r="N8" s="17" t="s">
        <v>44</v>
      </c>
      <c r="O8" s="17" t="s">
        <v>45</v>
      </c>
      <c r="P8" s="17" t="s">
        <v>45</v>
      </c>
      <c r="Q8" s="17">
        <f t="shared" si="0"/>
        <v>48.26</v>
      </c>
      <c r="R8" s="17"/>
      <c r="S8" s="17"/>
      <c r="T8" s="17">
        <v>48.26</v>
      </c>
      <c r="U8" s="17">
        <v>254</v>
      </c>
      <c r="V8" s="17">
        <v>812</v>
      </c>
      <c r="W8" s="17">
        <v>32</v>
      </c>
      <c r="X8" s="17">
        <v>78</v>
      </c>
      <c r="Y8" s="17"/>
    </row>
    <row r="9" customFormat="1" ht="60" customHeight="1" spans="1:25">
      <c r="A9" s="17">
        <f>SUBTOTAL(103,K$6:K9)</f>
        <v>4</v>
      </c>
      <c r="B9" s="17" t="s">
        <v>65</v>
      </c>
      <c r="C9" s="40" t="s">
        <v>66</v>
      </c>
      <c r="D9" s="17" t="s">
        <v>67</v>
      </c>
      <c r="E9" s="17" t="s">
        <v>67</v>
      </c>
      <c r="F9" s="17" t="s">
        <v>68</v>
      </c>
      <c r="G9" s="17" t="s">
        <v>69</v>
      </c>
      <c r="H9" s="17" t="s">
        <v>70</v>
      </c>
      <c r="I9" s="17" t="s">
        <v>39</v>
      </c>
      <c r="J9" s="17" t="s">
        <v>40</v>
      </c>
      <c r="K9" s="18" t="s">
        <v>71</v>
      </c>
      <c r="L9" s="17" t="s">
        <v>72</v>
      </c>
      <c r="M9" s="17" t="s">
        <v>73</v>
      </c>
      <c r="N9" s="17" t="s">
        <v>44</v>
      </c>
      <c r="O9" s="17" t="s">
        <v>45</v>
      </c>
      <c r="P9" s="17" t="s">
        <v>45</v>
      </c>
      <c r="Q9" s="17">
        <f t="shared" si="0"/>
        <v>205</v>
      </c>
      <c r="R9" s="17">
        <v>205</v>
      </c>
      <c r="S9" s="17"/>
      <c r="T9" s="17"/>
      <c r="U9" s="17">
        <v>400</v>
      </c>
      <c r="V9" s="17">
        <v>1000</v>
      </c>
      <c r="W9" s="17">
        <v>400</v>
      </c>
      <c r="X9" s="17">
        <v>1000</v>
      </c>
      <c r="Y9" s="17"/>
    </row>
    <row r="10" customFormat="1" ht="60" customHeight="1" spans="1:25">
      <c r="A10" s="17">
        <f>SUBTOTAL(103,K$6:K10)</f>
        <v>5</v>
      </c>
      <c r="B10" s="17" t="s">
        <v>74</v>
      </c>
      <c r="C10" s="40" t="s">
        <v>75</v>
      </c>
      <c r="D10" s="17" t="s">
        <v>76</v>
      </c>
      <c r="E10" s="17" t="s">
        <v>77</v>
      </c>
      <c r="F10" s="17" t="s">
        <v>78</v>
      </c>
      <c r="G10" s="17" t="s">
        <v>79</v>
      </c>
      <c r="H10" s="17" t="s">
        <v>79</v>
      </c>
      <c r="I10" s="17" t="s">
        <v>39</v>
      </c>
      <c r="J10" s="17" t="s">
        <v>40</v>
      </c>
      <c r="K10" s="18" t="s">
        <v>80</v>
      </c>
      <c r="L10" s="17" t="s">
        <v>81</v>
      </c>
      <c r="M10" s="17" t="s">
        <v>82</v>
      </c>
      <c r="N10" s="17" t="s">
        <v>44</v>
      </c>
      <c r="O10" s="17" t="s">
        <v>45</v>
      </c>
      <c r="P10" s="17" t="s">
        <v>45</v>
      </c>
      <c r="Q10" s="17">
        <f t="shared" si="0"/>
        <v>300</v>
      </c>
      <c r="R10" s="17"/>
      <c r="S10" s="17">
        <v>300</v>
      </c>
      <c r="T10" s="17"/>
      <c r="U10" s="17">
        <v>500</v>
      </c>
      <c r="V10" s="17">
        <v>1560</v>
      </c>
      <c r="W10" s="17">
        <v>30</v>
      </c>
      <c r="X10" s="17">
        <v>63</v>
      </c>
      <c r="Y10" s="17"/>
    </row>
    <row r="11" customFormat="1" ht="31.5" spans="1:25">
      <c r="A11" s="17">
        <f>SUBTOTAL(103,K$6:K11)</f>
        <v>6</v>
      </c>
      <c r="B11" s="17" t="s">
        <v>83</v>
      </c>
      <c r="C11" s="40" t="s">
        <v>84</v>
      </c>
      <c r="D11" s="17" t="s">
        <v>76</v>
      </c>
      <c r="E11" s="17" t="s">
        <v>85</v>
      </c>
      <c r="F11" s="17" t="s">
        <v>86</v>
      </c>
      <c r="G11" s="17" t="s">
        <v>87</v>
      </c>
      <c r="H11" s="17" t="s">
        <v>88</v>
      </c>
      <c r="I11" s="17" t="s">
        <v>88</v>
      </c>
      <c r="J11" s="17" t="s">
        <v>89</v>
      </c>
      <c r="K11" s="18" t="s">
        <v>90</v>
      </c>
      <c r="L11" s="17" t="s">
        <v>91</v>
      </c>
      <c r="M11" s="17" t="s">
        <v>92</v>
      </c>
      <c r="N11" s="17" t="s">
        <v>44</v>
      </c>
      <c r="O11" s="17" t="s">
        <v>45</v>
      </c>
      <c r="P11" s="17" t="s">
        <v>45</v>
      </c>
      <c r="Q11" s="17">
        <f t="shared" si="0"/>
        <v>440</v>
      </c>
      <c r="R11" s="17">
        <v>440</v>
      </c>
      <c r="S11" s="17"/>
      <c r="T11" s="17"/>
      <c r="U11" s="17">
        <v>45</v>
      </c>
      <c r="V11" s="17">
        <v>162</v>
      </c>
      <c r="W11" s="17">
        <v>2</v>
      </c>
      <c r="X11" s="17">
        <v>5</v>
      </c>
      <c r="Y11" s="17"/>
    </row>
    <row r="12" customFormat="1" ht="69" customHeight="1" spans="1:25">
      <c r="A12" s="19">
        <f>SUBTOTAL(103,K$6:K12)</f>
        <v>7</v>
      </c>
      <c r="B12" s="19" t="s">
        <v>93</v>
      </c>
      <c r="C12" s="40" t="s">
        <v>94</v>
      </c>
      <c r="D12" s="17" t="s">
        <v>35</v>
      </c>
      <c r="E12" s="17" t="s">
        <v>95</v>
      </c>
      <c r="F12" s="17" t="s">
        <v>96</v>
      </c>
      <c r="G12" s="17" t="s">
        <v>69</v>
      </c>
      <c r="H12" s="19" t="s">
        <v>39</v>
      </c>
      <c r="I12" s="19" t="s">
        <v>39</v>
      </c>
      <c r="J12" s="19" t="s">
        <v>40</v>
      </c>
      <c r="K12" s="18" t="s">
        <v>97</v>
      </c>
      <c r="L12" s="17" t="s">
        <v>98</v>
      </c>
      <c r="M12" s="17" t="s">
        <v>99</v>
      </c>
      <c r="N12" s="17" t="s">
        <v>44</v>
      </c>
      <c r="O12" s="17" t="s">
        <v>45</v>
      </c>
      <c r="P12" s="17" t="s">
        <v>45</v>
      </c>
      <c r="Q12" s="17">
        <f t="shared" ref="Q12:Q22" si="1">R12+S12+T12</f>
        <v>1400</v>
      </c>
      <c r="R12" s="17">
        <v>1400</v>
      </c>
      <c r="S12" s="17"/>
      <c r="T12" s="17"/>
      <c r="U12" s="17">
        <v>3200</v>
      </c>
      <c r="V12" s="17">
        <v>9000</v>
      </c>
      <c r="W12" s="17">
        <v>3200</v>
      </c>
      <c r="X12" s="17">
        <v>9000</v>
      </c>
      <c r="Y12" s="17"/>
    </row>
    <row r="13" customFormat="1" ht="42" spans="1:25">
      <c r="A13" s="17">
        <f>SUBTOTAL(103,K$6:K13)</f>
        <v>8</v>
      </c>
      <c r="B13" s="17" t="s">
        <v>100</v>
      </c>
      <c r="C13" s="40" t="s">
        <v>101</v>
      </c>
      <c r="D13" s="17" t="s">
        <v>58</v>
      </c>
      <c r="E13" s="17" t="s">
        <v>59</v>
      </c>
      <c r="F13" s="17" t="s">
        <v>60</v>
      </c>
      <c r="G13" s="17" t="s">
        <v>69</v>
      </c>
      <c r="H13" s="17" t="s">
        <v>39</v>
      </c>
      <c r="I13" s="17" t="s">
        <v>39</v>
      </c>
      <c r="J13" s="17" t="s">
        <v>40</v>
      </c>
      <c r="K13" s="18" t="s">
        <v>102</v>
      </c>
      <c r="L13" s="17" t="s">
        <v>103</v>
      </c>
      <c r="M13" s="17" t="s">
        <v>104</v>
      </c>
      <c r="N13" s="17" t="s">
        <v>44</v>
      </c>
      <c r="O13" s="17" t="s">
        <v>45</v>
      </c>
      <c r="P13" s="17" t="s">
        <v>45</v>
      </c>
      <c r="Q13" s="17">
        <f t="shared" si="1"/>
        <v>660</v>
      </c>
      <c r="R13" s="17">
        <v>660</v>
      </c>
      <c r="S13" s="17"/>
      <c r="T13" s="17"/>
      <c r="U13" s="17">
        <v>2800</v>
      </c>
      <c r="V13" s="17">
        <v>7110</v>
      </c>
      <c r="W13" s="17">
        <v>2800</v>
      </c>
      <c r="X13" s="17">
        <v>7110</v>
      </c>
      <c r="Y13" s="17"/>
    </row>
    <row r="14" customFormat="1" ht="63" spans="1:25">
      <c r="A14" s="17">
        <f>SUBTOTAL(103,K$6:K14)</f>
        <v>9</v>
      </c>
      <c r="B14" s="17" t="s">
        <v>105</v>
      </c>
      <c r="C14" s="40" t="s">
        <v>106</v>
      </c>
      <c r="D14" s="17" t="s">
        <v>107</v>
      </c>
      <c r="E14" s="17" t="s">
        <v>108</v>
      </c>
      <c r="F14" s="17" t="s">
        <v>109</v>
      </c>
      <c r="G14" s="17" t="s">
        <v>69</v>
      </c>
      <c r="H14" s="17" t="s">
        <v>39</v>
      </c>
      <c r="I14" s="17" t="s">
        <v>39</v>
      </c>
      <c r="J14" s="17" t="s">
        <v>40</v>
      </c>
      <c r="K14" s="18" t="s">
        <v>110</v>
      </c>
      <c r="L14" s="17" t="s">
        <v>111</v>
      </c>
      <c r="M14" s="17" t="s">
        <v>112</v>
      </c>
      <c r="N14" s="17" t="s">
        <v>44</v>
      </c>
      <c r="O14" s="17" t="s">
        <v>45</v>
      </c>
      <c r="P14" s="17" t="s">
        <v>45</v>
      </c>
      <c r="Q14" s="17">
        <f t="shared" si="1"/>
        <v>250</v>
      </c>
      <c r="R14" s="17"/>
      <c r="S14" s="17"/>
      <c r="T14" s="17">
        <v>250</v>
      </c>
      <c r="U14" s="17">
        <v>1200</v>
      </c>
      <c r="V14" s="17">
        <v>2000</v>
      </c>
      <c r="W14" s="17">
        <v>1200</v>
      </c>
      <c r="X14" s="17">
        <v>2000</v>
      </c>
      <c r="Y14" s="17"/>
    </row>
    <row r="15" customFormat="1" ht="52.5" spans="1:25">
      <c r="A15" s="19">
        <f>SUBTOTAL(103,K$6:K15)</f>
        <v>10</v>
      </c>
      <c r="B15" s="19" t="s">
        <v>113</v>
      </c>
      <c r="C15" s="40" t="s">
        <v>114</v>
      </c>
      <c r="D15" s="21" t="s">
        <v>58</v>
      </c>
      <c r="E15" s="21" t="s">
        <v>59</v>
      </c>
      <c r="F15" s="21" t="s">
        <v>115</v>
      </c>
      <c r="G15" s="17" t="s">
        <v>116</v>
      </c>
      <c r="H15" s="19" t="s">
        <v>39</v>
      </c>
      <c r="I15" s="19" t="s">
        <v>39</v>
      </c>
      <c r="J15" s="19" t="s">
        <v>40</v>
      </c>
      <c r="K15" s="20" t="s">
        <v>117</v>
      </c>
      <c r="L15" s="17" t="s">
        <v>118</v>
      </c>
      <c r="M15" s="17" t="s">
        <v>119</v>
      </c>
      <c r="N15" s="17" t="s">
        <v>44</v>
      </c>
      <c r="O15" s="17" t="s">
        <v>45</v>
      </c>
      <c r="P15" s="17" t="s">
        <v>45</v>
      </c>
      <c r="Q15" s="17">
        <f t="shared" si="1"/>
        <v>270</v>
      </c>
      <c r="R15" s="17">
        <v>170</v>
      </c>
      <c r="S15" s="17"/>
      <c r="T15" s="17">
        <v>100</v>
      </c>
      <c r="U15" s="17">
        <v>1900</v>
      </c>
      <c r="V15" s="17">
        <v>3600</v>
      </c>
      <c r="W15" s="17">
        <v>1900</v>
      </c>
      <c r="X15" s="17">
        <v>3600</v>
      </c>
      <c r="Y15" s="17"/>
    </row>
    <row r="16" customFormat="1" ht="31.5" spans="1:25">
      <c r="A16" s="17">
        <f>SUBTOTAL(103,K$6:K16)</f>
        <v>11</v>
      </c>
      <c r="B16" s="17" t="s">
        <v>120</v>
      </c>
      <c r="C16" s="40" t="s">
        <v>121</v>
      </c>
      <c r="D16" s="17" t="s">
        <v>35</v>
      </c>
      <c r="E16" s="17" t="s">
        <v>36</v>
      </c>
      <c r="F16" s="17" t="s">
        <v>122</v>
      </c>
      <c r="G16" s="17" t="s">
        <v>69</v>
      </c>
      <c r="H16" s="17" t="s">
        <v>39</v>
      </c>
      <c r="I16" s="17" t="s">
        <v>39</v>
      </c>
      <c r="J16" s="17" t="s">
        <v>40</v>
      </c>
      <c r="K16" s="18" t="s">
        <v>123</v>
      </c>
      <c r="L16" s="17" t="s">
        <v>124</v>
      </c>
      <c r="M16" s="17" t="s">
        <v>125</v>
      </c>
      <c r="N16" s="17" t="s">
        <v>44</v>
      </c>
      <c r="O16" s="17" t="s">
        <v>45</v>
      </c>
      <c r="P16" s="17" t="s">
        <v>45</v>
      </c>
      <c r="Q16" s="17">
        <f t="shared" si="1"/>
        <v>80</v>
      </c>
      <c r="R16" s="17">
        <v>80</v>
      </c>
      <c r="S16" s="17"/>
      <c r="T16" s="17"/>
      <c r="U16" s="17">
        <v>690</v>
      </c>
      <c r="V16" s="17">
        <v>2000</v>
      </c>
      <c r="W16" s="17">
        <v>690</v>
      </c>
      <c r="X16" s="17">
        <v>2000</v>
      </c>
      <c r="Y16" s="17"/>
    </row>
    <row r="17" customFormat="1" ht="31.5" spans="1:25">
      <c r="A17" s="17">
        <f>SUBTOTAL(103,K$6:K17)</f>
        <v>12</v>
      </c>
      <c r="B17" s="17" t="s">
        <v>126</v>
      </c>
      <c r="C17" s="40" t="s">
        <v>127</v>
      </c>
      <c r="D17" s="17" t="s">
        <v>107</v>
      </c>
      <c r="E17" s="17" t="s">
        <v>128</v>
      </c>
      <c r="F17" s="17" t="s">
        <v>129</v>
      </c>
      <c r="G17" s="17" t="s">
        <v>69</v>
      </c>
      <c r="H17" s="17" t="s">
        <v>39</v>
      </c>
      <c r="I17" s="17" t="s">
        <v>39</v>
      </c>
      <c r="J17" s="17" t="s">
        <v>40</v>
      </c>
      <c r="K17" s="18" t="s">
        <v>130</v>
      </c>
      <c r="L17" s="17" t="s">
        <v>131</v>
      </c>
      <c r="M17" s="17" t="s">
        <v>132</v>
      </c>
      <c r="N17" s="17" t="s">
        <v>44</v>
      </c>
      <c r="O17" s="17" t="s">
        <v>45</v>
      </c>
      <c r="P17" s="17" t="s">
        <v>45</v>
      </c>
      <c r="Q17" s="17">
        <f t="shared" si="1"/>
        <v>270</v>
      </c>
      <c r="R17" s="17">
        <v>270</v>
      </c>
      <c r="S17" s="17"/>
      <c r="T17" s="17"/>
      <c r="U17" s="17">
        <v>566</v>
      </c>
      <c r="V17" s="17">
        <v>1600</v>
      </c>
      <c r="W17" s="17">
        <v>566</v>
      </c>
      <c r="X17" s="17">
        <v>1600</v>
      </c>
      <c r="Y17" s="17"/>
    </row>
    <row r="18" customFormat="1" ht="31.5" spans="1:25">
      <c r="A18" s="17">
        <f>SUBTOTAL(103,K$6:K18)</f>
        <v>13</v>
      </c>
      <c r="B18" s="17" t="s">
        <v>133</v>
      </c>
      <c r="C18" s="40" t="s">
        <v>134</v>
      </c>
      <c r="D18" s="17" t="s">
        <v>107</v>
      </c>
      <c r="E18" s="17" t="s">
        <v>135</v>
      </c>
      <c r="F18" s="17" t="s">
        <v>136</v>
      </c>
      <c r="G18" s="17" t="s">
        <v>137</v>
      </c>
      <c r="H18" s="17" t="s">
        <v>137</v>
      </c>
      <c r="I18" s="17" t="s">
        <v>39</v>
      </c>
      <c r="J18" s="17" t="s">
        <v>40</v>
      </c>
      <c r="K18" s="18" t="s">
        <v>138</v>
      </c>
      <c r="L18" s="17" t="s">
        <v>139</v>
      </c>
      <c r="M18" s="17" t="s">
        <v>140</v>
      </c>
      <c r="N18" s="17" t="s">
        <v>44</v>
      </c>
      <c r="O18" s="17" t="s">
        <v>45</v>
      </c>
      <c r="P18" s="17" t="s">
        <v>45</v>
      </c>
      <c r="Q18" s="17">
        <f t="shared" si="1"/>
        <v>13</v>
      </c>
      <c r="R18" s="17"/>
      <c r="S18" s="17"/>
      <c r="T18" s="17">
        <v>13</v>
      </c>
      <c r="U18" s="17">
        <v>3700</v>
      </c>
      <c r="V18" s="17">
        <v>8700</v>
      </c>
      <c r="W18" s="17">
        <v>3700</v>
      </c>
      <c r="X18" s="17">
        <v>8700</v>
      </c>
      <c r="Y18" s="17"/>
    </row>
    <row r="19" customFormat="1" ht="21" spans="1:25">
      <c r="A19" s="17">
        <f>SUBTOTAL(103,K$6:K19)</f>
        <v>14</v>
      </c>
      <c r="B19" s="17" t="s">
        <v>141</v>
      </c>
      <c r="C19" s="40" t="s">
        <v>142</v>
      </c>
      <c r="D19" s="17" t="s">
        <v>107</v>
      </c>
      <c r="E19" s="17" t="s">
        <v>108</v>
      </c>
      <c r="F19" s="17" t="s">
        <v>143</v>
      </c>
      <c r="G19" s="17" t="s">
        <v>69</v>
      </c>
      <c r="H19" s="17" t="s">
        <v>39</v>
      </c>
      <c r="I19" s="17" t="s">
        <v>39</v>
      </c>
      <c r="J19" s="17" t="s">
        <v>40</v>
      </c>
      <c r="K19" s="18" t="s">
        <v>144</v>
      </c>
      <c r="L19" s="17" t="s">
        <v>145</v>
      </c>
      <c r="M19" s="17" t="s">
        <v>146</v>
      </c>
      <c r="N19" s="17" t="s">
        <v>44</v>
      </c>
      <c r="O19" s="17" t="s">
        <v>45</v>
      </c>
      <c r="P19" s="17" t="s">
        <v>45</v>
      </c>
      <c r="Q19" s="17">
        <f t="shared" si="1"/>
        <v>70</v>
      </c>
      <c r="R19" s="17"/>
      <c r="S19" s="17"/>
      <c r="T19" s="17">
        <v>70</v>
      </c>
      <c r="U19" s="17">
        <v>6600</v>
      </c>
      <c r="V19" s="17">
        <v>19000</v>
      </c>
      <c r="W19" s="17">
        <v>6600</v>
      </c>
      <c r="X19" s="17">
        <v>19000</v>
      </c>
      <c r="Y19" s="17"/>
    </row>
    <row r="20" customFormat="1" ht="21" spans="1:25">
      <c r="A20" s="19">
        <f>SUBTOTAL(103,K$6:K20)</f>
        <v>15</v>
      </c>
      <c r="B20" s="19" t="s">
        <v>147</v>
      </c>
      <c r="C20" s="41" t="s">
        <v>148</v>
      </c>
      <c r="D20" s="17" t="s">
        <v>149</v>
      </c>
      <c r="E20" s="17" t="s">
        <v>149</v>
      </c>
      <c r="F20" s="17" t="s">
        <v>149</v>
      </c>
      <c r="G20" s="17" t="s">
        <v>69</v>
      </c>
      <c r="H20" s="19" t="s">
        <v>39</v>
      </c>
      <c r="I20" s="19" t="s">
        <v>32</v>
      </c>
      <c r="J20" s="19" t="s">
        <v>32</v>
      </c>
      <c r="K20" s="18" t="s">
        <v>150</v>
      </c>
      <c r="L20" s="17" t="s">
        <v>151</v>
      </c>
      <c r="M20" s="17" t="s">
        <v>152</v>
      </c>
      <c r="N20" s="17" t="s">
        <v>44</v>
      </c>
      <c r="O20" s="17" t="s">
        <v>45</v>
      </c>
      <c r="P20" s="17" t="s">
        <v>45</v>
      </c>
      <c r="Q20" s="17">
        <f t="shared" si="1"/>
        <v>200</v>
      </c>
      <c r="R20" s="17"/>
      <c r="S20" s="17"/>
      <c r="T20" s="17">
        <v>200</v>
      </c>
      <c r="U20" s="17">
        <v>0</v>
      </c>
      <c r="V20" s="17">
        <v>0</v>
      </c>
      <c r="W20" s="17">
        <v>0</v>
      </c>
      <c r="X20" s="17">
        <v>0</v>
      </c>
      <c r="Y20" s="17"/>
    </row>
    <row r="21" customFormat="1" ht="21" spans="1:25">
      <c r="A21" s="19">
        <f>SUBTOTAL(103,K$6:K21)</f>
        <v>16</v>
      </c>
      <c r="B21" s="19" t="s">
        <v>153</v>
      </c>
      <c r="C21" s="41" t="s">
        <v>154</v>
      </c>
      <c r="D21" s="17" t="s">
        <v>149</v>
      </c>
      <c r="E21" s="17" t="s">
        <v>149</v>
      </c>
      <c r="F21" s="17" t="s">
        <v>149</v>
      </c>
      <c r="G21" s="17" t="s">
        <v>69</v>
      </c>
      <c r="H21" s="19" t="s">
        <v>39</v>
      </c>
      <c r="I21" s="19" t="s">
        <v>32</v>
      </c>
      <c r="J21" s="19" t="s">
        <v>32</v>
      </c>
      <c r="K21" s="18" t="s">
        <v>155</v>
      </c>
      <c r="L21" s="17" t="s">
        <v>151</v>
      </c>
      <c r="M21" s="17" t="s">
        <v>156</v>
      </c>
      <c r="N21" s="17" t="s">
        <v>44</v>
      </c>
      <c r="O21" s="17" t="s">
        <v>45</v>
      </c>
      <c r="P21" s="17" t="s">
        <v>45</v>
      </c>
      <c r="Q21" s="17">
        <f t="shared" si="1"/>
        <v>300</v>
      </c>
      <c r="R21" s="17">
        <v>36</v>
      </c>
      <c r="S21" s="17"/>
      <c r="T21" s="17">
        <v>264</v>
      </c>
      <c r="U21" s="17">
        <v>0</v>
      </c>
      <c r="V21" s="17">
        <v>0</v>
      </c>
      <c r="W21" s="17">
        <v>0</v>
      </c>
      <c r="X21" s="17">
        <v>0</v>
      </c>
      <c r="Y21" s="17"/>
    </row>
    <row r="22" customFormat="1" ht="52.5" spans="1:25">
      <c r="A22" s="19">
        <f>SUBTOTAL(103,K$6:K22)</f>
        <v>17</v>
      </c>
      <c r="B22" s="22" t="s">
        <v>157</v>
      </c>
      <c r="C22" s="19"/>
      <c r="D22" s="17" t="s">
        <v>76</v>
      </c>
      <c r="E22" s="17" t="s">
        <v>85</v>
      </c>
      <c r="F22" s="17" t="s">
        <v>158</v>
      </c>
      <c r="G22" s="17" t="s">
        <v>159</v>
      </c>
      <c r="H22" s="19" t="s">
        <v>160</v>
      </c>
      <c r="I22" s="22" t="s">
        <v>161</v>
      </c>
      <c r="J22" s="19" t="s">
        <v>52</v>
      </c>
      <c r="K22" s="23" t="s">
        <v>162</v>
      </c>
      <c r="L22" s="22" t="s">
        <v>163</v>
      </c>
      <c r="M22" s="24" t="s">
        <v>164</v>
      </c>
      <c r="N22" s="17" t="s">
        <v>44</v>
      </c>
      <c r="O22" s="17" t="s">
        <v>45</v>
      </c>
      <c r="P22" s="17" t="s">
        <v>45</v>
      </c>
      <c r="Q22" s="17">
        <f t="shared" si="1"/>
        <v>53</v>
      </c>
      <c r="R22" s="17"/>
      <c r="S22" s="17"/>
      <c r="T22" s="25">
        <v>53</v>
      </c>
      <c r="U22" s="22">
        <v>28000</v>
      </c>
      <c r="V22" s="22">
        <v>100000</v>
      </c>
      <c r="W22" s="17">
        <v>100</v>
      </c>
      <c r="X22" s="17">
        <v>300</v>
      </c>
      <c r="Y22" s="17"/>
    </row>
    <row r="23" s="1" customFormat="1" ht="21" spans="1:25">
      <c r="A23" s="17">
        <f>SUBTOTAL(103,K$6:K23)</f>
        <v>18</v>
      </c>
      <c r="B23" s="17" t="s">
        <v>165</v>
      </c>
      <c r="C23" s="40" t="s">
        <v>166</v>
      </c>
      <c r="D23" s="17" t="s">
        <v>76</v>
      </c>
      <c r="E23" s="17" t="s">
        <v>167</v>
      </c>
      <c r="F23" s="17" t="s">
        <v>168</v>
      </c>
      <c r="G23" s="17" t="s">
        <v>69</v>
      </c>
      <c r="H23" s="17" t="s">
        <v>50</v>
      </c>
      <c r="I23" s="17" t="s">
        <v>50</v>
      </c>
      <c r="J23" s="17" t="s">
        <v>40</v>
      </c>
      <c r="K23" s="18" t="s">
        <v>169</v>
      </c>
      <c r="L23" s="17" t="s">
        <v>170</v>
      </c>
      <c r="M23" s="17" t="s">
        <v>171</v>
      </c>
      <c r="N23" s="17" t="s">
        <v>172</v>
      </c>
      <c r="O23" s="17" t="s">
        <v>173</v>
      </c>
      <c r="P23" s="17" t="s">
        <v>45</v>
      </c>
      <c r="Q23" s="17">
        <f t="shared" ref="Q23:Q86" si="2">R23+S23+T23</f>
        <v>78</v>
      </c>
      <c r="R23" s="26"/>
      <c r="S23" s="26"/>
      <c r="T23" s="26">
        <v>78</v>
      </c>
      <c r="U23" s="26">
        <v>133</v>
      </c>
      <c r="V23" s="26">
        <v>479</v>
      </c>
      <c r="W23" s="26">
        <v>11</v>
      </c>
      <c r="X23" s="26">
        <v>37</v>
      </c>
      <c r="Y23" s="26"/>
    </row>
    <row r="24" s="1" customFormat="1" ht="21" spans="1:25">
      <c r="A24" s="17">
        <f>SUBTOTAL(103,K$6:K24)</f>
        <v>19</v>
      </c>
      <c r="B24" s="17" t="s">
        <v>174</v>
      </c>
      <c r="C24" s="40" t="s">
        <v>175</v>
      </c>
      <c r="D24" s="17" t="s">
        <v>76</v>
      </c>
      <c r="E24" s="17" t="s">
        <v>167</v>
      </c>
      <c r="F24" s="17" t="s">
        <v>168</v>
      </c>
      <c r="G24" s="17" t="s">
        <v>69</v>
      </c>
      <c r="H24" s="17" t="s">
        <v>176</v>
      </c>
      <c r="I24" s="17" t="s">
        <v>176</v>
      </c>
      <c r="J24" s="17" t="s">
        <v>177</v>
      </c>
      <c r="K24" s="18" t="s">
        <v>178</v>
      </c>
      <c r="L24" s="17" t="s">
        <v>170</v>
      </c>
      <c r="M24" s="17" t="s">
        <v>179</v>
      </c>
      <c r="N24" s="17" t="s">
        <v>172</v>
      </c>
      <c r="O24" s="17" t="s">
        <v>173</v>
      </c>
      <c r="P24" s="17" t="s">
        <v>45</v>
      </c>
      <c r="Q24" s="17">
        <f t="shared" si="2"/>
        <v>50.7365</v>
      </c>
      <c r="R24" s="26"/>
      <c r="S24" s="26"/>
      <c r="T24" s="26">
        <v>50.7365</v>
      </c>
      <c r="U24" s="26">
        <v>126</v>
      </c>
      <c r="V24" s="26">
        <v>454</v>
      </c>
      <c r="W24" s="26">
        <v>11</v>
      </c>
      <c r="X24" s="26">
        <v>37</v>
      </c>
      <c r="Y24" s="26"/>
    </row>
    <row r="25" s="1" customFormat="1" ht="31.5" spans="1:25">
      <c r="A25" s="17">
        <f>SUBTOTAL(103,K$6:K25)</f>
        <v>20</v>
      </c>
      <c r="B25" s="17" t="s">
        <v>180</v>
      </c>
      <c r="C25" s="40" t="s">
        <v>181</v>
      </c>
      <c r="D25" s="17" t="s">
        <v>76</v>
      </c>
      <c r="E25" s="17" t="s">
        <v>85</v>
      </c>
      <c r="F25" s="17" t="s">
        <v>182</v>
      </c>
      <c r="G25" s="17" t="s">
        <v>69</v>
      </c>
      <c r="H25" s="17" t="s">
        <v>183</v>
      </c>
      <c r="I25" s="17" t="s">
        <v>183</v>
      </c>
      <c r="J25" s="17" t="s">
        <v>184</v>
      </c>
      <c r="K25" s="18" t="s">
        <v>185</v>
      </c>
      <c r="L25" s="24" t="s">
        <v>186</v>
      </c>
      <c r="M25" s="24" t="s">
        <v>187</v>
      </c>
      <c r="N25" s="17" t="s">
        <v>172</v>
      </c>
      <c r="O25" s="17" t="s">
        <v>173</v>
      </c>
      <c r="P25" s="17" t="s">
        <v>45</v>
      </c>
      <c r="Q25" s="17">
        <f t="shared" si="2"/>
        <v>30.15</v>
      </c>
      <c r="R25" s="26"/>
      <c r="S25" s="26"/>
      <c r="T25" s="26">
        <v>30.15</v>
      </c>
      <c r="U25" s="26">
        <v>175</v>
      </c>
      <c r="V25" s="26">
        <v>630</v>
      </c>
      <c r="W25" s="26">
        <v>15</v>
      </c>
      <c r="X25" s="26">
        <v>51</v>
      </c>
      <c r="Y25" s="26"/>
    </row>
    <row r="26" s="1" customFormat="1" ht="31.5" spans="1:25">
      <c r="A26" s="19">
        <f>SUBTOTAL(103,K$6:K26)</f>
        <v>21</v>
      </c>
      <c r="B26" s="19" t="s">
        <v>188</v>
      </c>
      <c r="C26" s="41" t="s">
        <v>189</v>
      </c>
      <c r="D26" s="17" t="s">
        <v>35</v>
      </c>
      <c r="E26" s="17" t="s">
        <v>190</v>
      </c>
      <c r="F26" s="17" t="s">
        <v>191</v>
      </c>
      <c r="G26" s="17" t="s">
        <v>69</v>
      </c>
      <c r="H26" s="19" t="s">
        <v>192</v>
      </c>
      <c r="I26" s="19" t="s">
        <v>183</v>
      </c>
      <c r="J26" s="19" t="s">
        <v>184</v>
      </c>
      <c r="K26" s="18" t="s">
        <v>193</v>
      </c>
      <c r="L26" s="17" t="s">
        <v>194</v>
      </c>
      <c r="M26" s="17" t="s">
        <v>195</v>
      </c>
      <c r="N26" s="17" t="s">
        <v>172</v>
      </c>
      <c r="O26" s="17" t="s">
        <v>173</v>
      </c>
      <c r="P26" s="17" t="s">
        <v>45</v>
      </c>
      <c r="Q26" s="17">
        <f t="shared" si="2"/>
        <v>400</v>
      </c>
      <c r="R26" s="26"/>
      <c r="S26" s="26"/>
      <c r="T26" s="26">
        <v>400</v>
      </c>
      <c r="U26" s="26">
        <v>189</v>
      </c>
      <c r="V26" s="26">
        <v>680</v>
      </c>
      <c r="W26" s="26">
        <v>16</v>
      </c>
      <c r="X26" s="26">
        <v>54</v>
      </c>
      <c r="Y26" s="26"/>
    </row>
    <row r="27" s="1" customFormat="1" ht="31.5" spans="1:25">
      <c r="A27" s="17">
        <f>SUBTOTAL(103,K$6:K27)</f>
        <v>22</v>
      </c>
      <c r="B27" s="17" t="s">
        <v>196</v>
      </c>
      <c r="C27" s="40" t="s">
        <v>197</v>
      </c>
      <c r="D27" s="17" t="s">
        <v>35</v>
      </c>
      <c r="E27" s="17" t="s">
        <v>190</v>
      </c>
      <c r="F27" s="17" t="s">
        <v>191</v>
      </c>
      <c r="G27" s="17" t="s">
        <v>69</v>
      </c>
      <c r="H27" s="17" t="s">
        <v>192</v>
      </c>
      <c r="I27" s="17" t="s">
        <v>183</v>
      </c>
      <c r="J27" s="17" t="s">
        <v>184</v>
      </c>
      <c r="K27" s="18" t="s">
        <v>198</v>
      </c>
      <c r="L27" s="17" t="s">
        <v>194</v>
      </c>
      <c r="M27" s="17" t="s">
        <v>195</v>
      </c>
      <c r="N27" s="17" t="s">
        <v>172</v>
      </c>
      <c r="O27" s="17" t="s">
        <v>173</v>
      </c>
      <c r="P27" s="17" t="s">
        <v>45</v>
      </c>
      <c r="Q27" s="17">
        <f t="shared" si="2"/>
        <v>300</v>
      </c>
      <c r="R27" s="26"/>
      <c r="S27" s="26"/>
      <c r="T27" s="26">
        <v>300</v>
      </c>
      <c r="U27" s="26">
        <v>189</v>
      </c>
      <c r="V27" s="26">
        <v>680</v>
      </c>
      <c r="W27" s="26">
        <v>16</v>
      </c>
      <c r="X27" s="26">
        <v>54</v>
      </c>
      <c r="Y27" s="26"/>
    </row>
    <row r="28" s="1" customFormat="1" ht="52.5" spans="1:25">
      <c r="A28" s="19">
        <f>SUBTOTAL(103,K$6:K28)</f>
        <v>23</v>
      </c>
      <c r="B28" s="19" t="s">
        <v>199</v>
      </c>
      <c r="C28" s="41" t="s">
        <v>200</v>
      </c>
      <c r="D28" s="17" t="s">
        <v>76</v>
      </c>
      <c r="E28" s="17" t="s">
        <v>167</v>
      </c>
      <c r="F28" s="17" t="s">
        <v>168</v>
      </c>
      <c r="G28" s="17" t="s">
        <v>69</v>
      </c>
      <c r="H28" s="19" t="s">
        <v>183</v>
      </c>
      <c r="I28" s="19" t="s">
        <v>183</v>
      </c>
      <c r="J28" s="19" t="s">
        <v>40</v>
      </c>
      <c r="K28" s="18" t="s">
        <v>201</v>
      </c>
      <c r="L28" s="17" t="s">
        <v>170</v>
      </c>
      <c r="M28" s="17" t="s">
        <v>187</v>
      </c>
      <c r="N28" s="17" t="s">
        <v>172</v>
      </c>
      <c r="O28" s="17" t="s">
        <v>173</v>
      </c>
      <c r="P28" s="17" t="s">
        <v>45</v>
      </c>
      <c r="Q28" s="17">
        <f t="shared" si="2"/>
        <v>145.6316</v>
      </c>
      <c r="R28" s="26"/>
      <c r="S28" s="26"/>
      <c r="T28" s="26">
        <f>203-10-29-8.5811-9.7873</f>
        <v>145.6316</v>
      </c>
      <c r="U28" s="26">
        <v>147</v>
      </c>
      <c r="V28" s="26">
        <v>529</v>
      </c>
      <c r="W28" s="26">
        <v>12</v>
      </c>
      <c r="X28" s="26">
        <v>41</v>
      </c>
      <c r="Y28" s="26"/>
    </row>
    <row r="29" s="1" customFormat="1" ht="31.5" spans="1:25">
      <c r="A29" s="19">
        <f>SUBTOTAL(103,K$6:K29)</f>
        <v>24</v>
      </c>
      <c r="B29" s="19" t="s">
        <v>202</v>
      </c>
      <c r="C29" s="41" t="s">
        <v>203</v>
      </c>
      <c r="D29" s="17" t="s">
        <v>76</v>
      </c>
      <c r="E29" s="17" t="s">
        <v>77</v>
      </c>
      <c r="F29" s="17" t="s">
        <v>78</v>
      </c>
      <c r="G29" s="17" t="s">
        <v>69</v>
      </c>
      <c r="H29" s="19" t="s">
        <v>183</v>
      </c>
      <c r="I29" s="19" t="s">
        <v>183</v>
      </c>
      <c r="J29" s="19" t="s">
        <v>40</v>
      </c>
      <c r="K29" s="18" t="s">
        <v>204</v>
      </c>
      <c r="L29" s="17" t="s">
        <v>205</v>
      </c>
      <c r="M29" s="17" t="s">
        <v>195</v>
      </c>
      <c r="N29" s="17" t="s">
        <v>172</v>
      </c>
      <c r="O29" s="17" t="s">
        <v>173</v>
      </c>
      <c r="P29" s="17" t="s">
        <v>45</v>
      </c>
      <c r="Q29" s="17">
        <f t="shared" si="2"/>
        <v>137.06325</v>
      </c>
      <c r="R29" s="26"/>
      <c r="S29" s="26"/>
      <c r="T29" s="26">
        <f>201.46325-28-36.4</f>
        <v>137.06325</v>
      </c>
      <c r="U29" s="26">
        <v>103</v>
      </c>
      <c r="V29" s="26">
        <v>371</v>
      </c>
      <c r="W29" s="26">
        <v>9</v>
      </c>
      <c r="X29" s="26">
        <v>31</v>
      </c>
      <c r="Y29" s="26"/>
    </row>
    <row r="30" s="1" customFormat="1" ht="21" spans="1:25">
      <c r="A30" s="19">
        <f>SUBTOTAL(103,K$6:K30)</f>
        <v>25</v>
      </c>
      <c r="B30" s="19" t="s">
        <v>206</v>
      </c>
      <c r="C30" s="41" t="s">
        <v>207</v>
      </c>
      <c r="D30" s="17" t="s">
        <v>76</v>
      </c>
      <c r="E30" s="17" t="s">
        <v>167</v>
      </c>
      <c r="F30" s="17" t="s">
        <v>168</v>
      </c>
      <c r="G30" s="17" t="s">
        <v>69</v>
      </c>
      <c r="H30" s="19" t="s">
        <v>183</v>
      </c>
      <c r="I30" s="19" t="s">
        <v>183</v>
      </c>
      <c r="J30" s="19" t="s">
        <v>40</v>
      </c>
      <c r="K30" s="18" t="s">
        <v>208</v>
      </c>
      <c r="L30" s="17" t="s">
        <v>170</v>
      </c>
      <c r="M30" s="17" t="s">
        <v>209</v>
      </c>
      <c r="N30" s="17" t="s">
        <v>172</v>
      </c>
      <c r="O30" s="17" t="s">
        <v>173</v>
      </c>
      <c r="P30" s="17" t="s">
        <v>45</v>
      </c>
      <c r="Q30" s="17">
        <f t="shared" si="2"/>
        <v>67.5</v>
      </c>
      <c r="R30" s="26"/>
      <c r="S30" s="26"/>
      <c r="T30" s="26">
        <f>95-27.5</f>
        <v>67.5</v>
      </c>
      <c r="U30" s="26">
        <v>119</v>
      </c>
      <c r="V30" s="26">
        <v>428</v>
      </c>
      <c r="W30" s="26">
        <v>10</v>
      </c>
      <c r="X30" s="26">
        <v>34</v>
      </c>
      <c r="Y30" s="26"/>
    </row>
    <row r="31" s="1" customFormat="1" ht="21" spans="1:25">
      <c r="A31" s="17">
        <f>SUBTOTAL(103,K$6:K31)</f>
        <v>26</v>
      </c>
      <c r="B31" s="17" t="s">
        <v>210</v>
      </c>
      <c r="C31" s="40" t="s">
        <v>211</v>
      </c>
      <c r="D31" s="17" t="s">
        <v>76</v>
      </c>
      <c r="E31" s="17" t="s">
        <v>167</v>
      </c>
      <c r="F31" s="17" t="s">
        <v>212</v>
      </c>
      <c r="G31" s="17" t="s">
        <v>69</v>
      </c>
      <c r="H31" s="17" t="s">
        <v>183</v>
      </c>
      <c r="I31" s="17" t="s">
        <v>183</v>
      </c>
      <c r="J31" s="17" t="s">
        <v>184</v>
      </c>
      <c r="K31" s="18" t="s">
        <v>213</v>
      </c>
      <c r="L31" s="17" t="s">
        <v>214</v>
      </c>
      <c r="M31" s="17" t="s">
        <v>215</v>
      </c>
      <c r="N31" s="17" t="s">
        <v>172</v>
      </c>
      <c r="O31" s="17" t="s">
        <v>173</v>
      </c>
      <c r="P31" s="17" t="s">
        <v>45</v>
      </c>
      <c r="Q31" s="17">
        <f t="shared" si="2"/>
        <v>5.76</v>
      </c>
      <c r="R31" s="26"/>
      <c r="S31" s="26"/>
      <c r="T31" s="26">
        <v>5.76</v>
      </c>
      <c r="U31" s="26">
        <v>104</v>
      </c>
      <c r="V31" s="26">
        <v>374</v>
      </c>
      <c r="W31" s="26">
        <v>9</v>
      </c>
      <c r="X31" s="26">
        <v>31</v>
      </c>
      <c r="Y31" s="26"/>
    </row>
    <row r="32" s="1" customFormat="1" ht="21" spans="1:25">
      <c r="A32" s="17">
        <f>SUBTOTAL(103,K$6:K32)</f>
        <v>27</v>
      </c>
      <c r="B32" s="17" t="s">
        <v>216</v>
      </c>
      <c r="C32" s="40" t="s">
        <v>217</v>
      </c>
      <c r="D32" s="17" t="s">
        <v>76</v>
      </c>
      <c r="E32" s="17" t="s">
        <v>167</v>
      </c>
      <c r="F32" s="17" t="s">
        <v>168</v>
      </c>
      <c r="G32" s="17" t="s">
        <v>69</v>
      </c>
      <c r="H32" s="17" t="s">
        <v>218</v>
      </c>
      <c r="I32" s="17" t="s">
        <v>218</v>
      </c>
      <c r="J32" s="17" t="s">
        <v>40</v>
      </c>
      <c r="K32" s="18" t="s">
        <v>219</v>
      </c>
      <c r="L32" s="17" t="s">
        <v>170</v>
      </c>
      <c r="M32" s="17" t="s">
        <v>220</v>
      </c>
      <c r="N32" s="17" t="s">
        <v>172</v>
      </c>
      <c r="O32" s="17" t="s">
        <v>173</v>
      </c>
      <c r="P32" s="17" t="s">
        <v>45</v>
      </c>
      <c r="Q32" s="17">
        <f t="shared" si="2"/>
        <v>428.2</v>
      </c>
      <c r="R32" s="26"/>
      <c r="S32" s="26"/>
      <c r="T32" s="26">
        <v>428.2</v>
      </c>
      <c r="U32" s="26">
        <v>104</v>
      </c>
      <c r="V32" s="26">
        <v>374</v>
      </c>
      <c r="W32" s="26">
        <v>9</v>
      </c>
      <c r="X32" s="26">
        <v>31</v>
      </c>
      <c r="Y32" s="26"/>
    </row>
    <row r="33" s="1" customFormat="1" ht="52.5" spans="1:25">
      <c r="A33" s="19">
        <f>SUBTOTAL(103,K$6:K33)</f>
        <v>28</v>
      </c>
      <c r="B33" s="19" t="s">
        <v>221</v>
      </c>
      <c r="C33" s="41" t="s">
        <v>222</v>
      </c>
      <c r="D33" s="17" t="s">
        <v>76</v>
      </c>
      <c r="E33" s="17" t="s">
        <v>167</v>
      </c>
      <c r="F33" s="17" t="s">
        <v>168</v>
      </c>
      <c r="G33" s="17" t="s">
        <v>69</v>
      </c>
      <c r="H33" s="19" t="s">
        <v>218</v>
      </c>
      <c r="I33" s="19" t="s">
        <v>218</v>
      </c>
      <c r="J33" s="19" t="s">
        <v>40</v>
      </c>
      <c r="K33" s="18" t="s">
        <v>223</v>
      </c>
      <c r="L33" s="17" t="s">
        <v>170</v>
      </c>
      <c r="M33" s="17" t="s">
        <v>224</v>
      </c>
      <c r="N33" s="17" t="s">
        <v>172</v>
      </c>
      <c r="O33" s="17" t="s">
        <v>173</v>
      </c>
      <c r="P33" s="17" t="s">
        <v>45</v>
      </c>
      <c r="Q33" s="17">
        <f t="shared" si="2"/>
        <v>70</v>
      </c>
      <c r="R33" s="26"/>
      <c r="S33" s="26"/>
      <c r="T33" s="26">
        <f>142.0561-72.0561</f>
        <v>70</v>
      </c>
      <c r="U33" s="26">
        <v>177</v>
      </c>
      <c r="V33" s="26">
        <v>637</v>
      </c>
      <c r="W33" s="26">
        <v>15</v>
      </c>
      <c r="X33" s="26">
        <v>51</v>
      </c>
      <c r="Y33" s="26"/>
    </row>
    <row r="34" s="1" customFormat="1" ht="21" spans="1:25">
      <c r="A34" s="17">
        <f>SUBTOTAL(103,K$6:K34)</f>
        <v>29</v>
      </c>
      <c r="B34" s="17" t="s">
        <v>225</v>
      </c>
      <c r="C34" s="40" t="s">
        <v>226</v>
      </c>
      <c r="D34" s="17" t="s">
        <v>76</v>
      </c>
      <c r="E34" s="17" t="s">
        <v>167</v>
      </c>
      <c r="F34" s="17" t="s">
        <v>168</v>
      </c>
      <c r="G34" s="17" t="s">
        <v>69</v>
      </c>
      <c r="H34" s="17" t="s">
        <v>227</v>
      </c>
      <c r="I34" s="17" t="s">
        <v>227</v>
      </c>
      <c r="J34" s="17" t="s">
        <v>228</v>
      </c>
      <c r="K34" s="18" t="s">
        <v>229</v>
      </c>
      <c r="L34" s="17" t="s">
        <v>170</v>
      </c>
      <c r="M34" s="17" t="s">
        <v>230</v>
      </c>
      <c r="N34" s="17" t="s">
        <v>172</v>
      </c>
      <c r="O34" s="17" t="s">
        <v>173</v>
      </c>
      <c r="P34" s="17" t="s">
        <v>45</v>
      </c>
      <c r="Q34" s="17">
        <f t="shared" si="2"/>
        <v>13</v>
      </c>
      <c r="R34" s="26"/>
      <c r="S34" s="26"/>
      <c r="T34" s="26">
        <v>13</v>
      </c>
      <c r="U34" s="26">
        <v>167</v>
      </c>
      <c r="V34" s="26">
        <v>601</v>
      </c>
      <c r="W34" s="26">
        <v>14</v>
      </c>
      <c r="X34" s="26">
        <v>48</v>
      </c>
      <c r="Y34" s="26"/>
    </row>
    <row r="35" s="1" customFormat="1" ht="31.5" spans="1:25">
      <c r="A35" s="17">
        <f>SUBTOTAL(103,K$6:K35)</f>
        <v>30</v>
      </c>
      <c r="B35" s="17" t="s">
        <v>231</v>
      </c>
      <c r="C35" s="40" t="s">
        <v>232</v>
      </c>
      <c r="D35" s="17" t="s">
        <v>76</v>
      </c>
      <c r="E35" s="17" t="s">
        <v>167</v>
      </c>
      <c r="F35" s="17" t="s">
        <v>168</v>
      </c>
      <c r="G35" s="17" t="s">
        <v>69</v>
      </c>
      <c r="H35" s="17" t="s">
        <v>233</v>
      </c>
      <c r="I35" s="17" t="s">
        <v>233</v>
      </c>
      <c r="J35" s="17" t="s">
        <v>234</v>
      </c>
      <c r="K35" s="18" t="s">
        <v>235</v>
      </c>
      <c r="L35" s="17" t="s">
        <v>170</v>
      </c>
      <c r="M35" s="17" t="s">
        <v>187</v>
      </c>
      <c r="N35" s="17" t="s">
        <v>172</v>
      </c>
      <c r="O35" s="17" t="s">
        <v>173</v>
      </c>
      <c r="P35" s="17" t="s">
        <v>45</v>
      </c>
      <c r="Q35" s="17">
        <f t="shared" si="2"/>
        <v>4.8</v>
      </c>
      <c r="R35" s="26"/>
      <c r="S35" s="26"/>
      <c r="T35" s="26">
        <v>4.8</v>
      </c>
      <c r="U35" s="26">
        <v>189</v>
      </c>
      <c r="V35" s="26">
        <v>680</v>
      </c>
      <c r="W35" s="26">
        <v>16</v>
      </c>
      <c r="X35" s="26">
        <v>54</v>
      </c>
      <c r="Y35" s="26"/>
    </row>
    <row r="36" s="1" customFormat="1" ht="21" spans="1:25">
      <c r="A36" s="17">
        <f>SUBTOTAL(103,K$6:K36)</f>
        <v>31</v>
      </c>
      <c r="B36" s="17" t="s">
        <v>236</v>
      </c>
      <c r="C36" s="40" t="s">
        <v>237</v>
      </c>
      <c r="D36" s="17" t="s">
        <v>76</v>
      </c>
      <c r="E36" s="17" t="s">
        <v>167</v>
      </c>
      <c r="F36" s="17" t="s">
        <v>168</v>
      </c>
      <c r="G36" s="17" t="s">
        <v>69</v>
      </c>
      <c r="H36" s="17" t="s">
        <v>233</v>
      </c>
      <c r="I36" s="17" t="s">
        <v>233</v>
      </c>
      <c r="J36" s="17" t="s">
        <v>238</v>
      </c>
      <c r="K36" s="18" t="s">
        <v>239</v>
      </c>
      <c r="L36" s="17" t="s">
        <v>170</v>
      </c>
      <c r="M36" s="24" t="s">
        <v>187</v>
      </c>
      <c r="N36" s="17" t="s">
        <v>172</v>
      </c>
      <c r="O36" s="17" t="s">
        <v>173</v>
      </c>
      <c r="P36" s="17" t="s">
        <v>45</v>
      </c>
      <c r="Q36" s="17">
        <f t="shared" si="2"/>
        <v>3</v>
      </c>
      <c r="R36" s="26"/>
      <c r="S36" s="26"/>
      <c r="T36" s="26">
        <v>3</v>
      </c>
      <c r="U36" s="26">
        <v>147</v>
      </c>
      <c r="V36" s="26">
        <v>529</v>
      </c>
      <c r="W36" s="26">
        <v>12</v>
      </c>
      <c r="X36" s="26">
        <v>41</v>
      </c>
      <c r="Y36" s="26"/>
    </row>
    <row r="37" s="1" customFormat="1" ht="31.5" spans="1:25">
      <c r="A37" s="17">
        <f>SUBTOTAL(103,K$6:K37)</f>
        <v>32</v>
      </c>
      <c r="B37" s="17" t="s">
        <v>240</v>
      </c>
      <c r="C37" s="40" t="s">
        <v>241</v>
      </c>
      <c r="D37" s="17" t="s">
        <v>35</v>
      </c>
      <c r="E37" s="17" t="s">
        <v>242</v>
      </c>
      <c r="F37" s="17" t="s">
        <v>243</v>
      </c>
      <c r="G37" s="17" t="s">
        <v>69</v>
      </c>
      <c r="H37" s="17" t="s">
        <v>244</v>
      </c>
      <c r="I37" s="17" t="s">
        <v>244</v>
      </c>
      <c r="J37" s="17" t="s">
        <v>245</v>
      </c>
      <c r="K37" s="18" t="s">
        <v>246</v>
      </c>
      <c r="L37" s="17" t="s">
        <v>247</v>
      </c>
      <c r="M37" s="17" t="s">
        <v>248</v>
      </c>
      <c r="N37" s="17" t="s">
        <v>172</v>
      </c>
      <c r="O37" s="17" t="s">
        <v>173</v>
      </c>
      <c r="P37" s="17" t="s">
        <v>45</v>
      </c>
      <c r="Q37" s="17">
        <f t="shared" si="2"/>
        <v>29.9</v>
      </c>
      <c r="R37" s="26"/>
      <c r="S37" s="26">
        <v>29.9</v>
      </c>
      <c r="T37" s="26"/>
      <c r="U37" s="26">
        <v>164</v>
      </c>
      <c r="V37" s="26">
        <v>590</v>
      </c>
      <c r="W37" s="26">
        <v>14</v>
      </c>
      <c r="X37" s="26">
        <v>48</v>
      </c>
      <c r="Y37" s="26"/>
    </row>
    <row r="38" s="1" customFormat="1" ht="21" spans="1:25">
      <c r="A38" s="17">
        <f>SUBTOTAL(103,K$6:K38)</f>
        <v>33</v>
      </c>
      <c r="B38" s="17" t="s">
        <v>249</v>
      </c>
      <c r="C38" s="40" t="s">
        <v>250</v>
      </c>
      <c r="D38" s="17" t="s">
        <v>76</v>
      </c>
      <c r="E38" s="17" t="s">
        <v>167</v>
      </c>
      <c r="F38" s="17" t="s">
        <v>168</v>
      </c>
      <c r="G38" s="17" t="s">
        <v>69</v>
      </c>
      <c r="H38" s="17" t="s">
        <v>244</v>
      </c>
      <c r="I38" s="17" t="s">
        <v>244</v>
      </c>
      <c r="J38" s="17" t="s">
        <v>40</v>
      </c>
      <c r="K38" s="18" t="s">
        <v>251</v>
      </c>
      <c r="L38" s="17" t="s">
        <v>170</v>
      </c>
      <c r="M38" s="17" t="s">
        <v>252</v>
      </c>
      <c r="N38" s="17" t="s">
        <v>172</v>
      </c>
      <c r="O38" s="17" t="s">
        <v>173</v>
      </c>
      <c r="P38" s="17" t="s">
        <v>45</v>
      </c>
      <c r="Q38" s="17">
        <f t="shared" si="2"/>
        <v>25</v>
      </c>
      <c r="R38" s="26"/>
      <c r="S38" s="26"/>
      <c r="T38" s="26">
        <v>25</v>
      </c>
      <c r="U38" s="26">
        <v>130</v>
      </c>
      <c r="V38" s="26">
        <v>515</v>
      </c>
      <c r="W38" s="26">
        <v>11</v>
      </c>
      <c r="X38" s="26">
        <v>39</v>
      </c>
      <c r="Y38" s="26"/>
    </row>
    <row r="39" s="1" customFormat="1" ht="47" customHeight="1" spans="1:25">
      <c r="A39" s="17">
        <f>SUBTOTAL(103,K$6:K39)</f>
        <v>34</v>
      </c>
      <c r="B39" s="17" t="s">
        <v>253</v>
      </c>
      <c r="C39" s="40" t="s">
        <v>254</v>
      </c>
      <c r="D39" s="17" t="s">
        <v>76</v>
      </c>
      <c r="E39" s="17" t="s">
        <v>167</v>
      </c>
      <c r="F39" s="17" t="s">
        <v>168</v>
      </c>
      <c r="G39" s="17" t="s">
        <v>69</v>
      </c>
      <c r="H39" s="17" t="s">
        <v>218</v>
      </c>
      <c r="I39" s="17" t="s">
        <v>218</v>
      </c>
      <c r="J39" s="17" t="s">
        <v>255</v>
      </c>
      <c r="K39" s="18" t="s">
        <v>256</v>
      </c>
      <c r="L39" s="17" t="s">
        <v>170</v>
      </c>
      <c r="M39" s="17" t="s">
        <v>195</v>
      </c>
      <c r="N39" s="17" t="s">
        <v>172</v>
      </c>
      <c r="O39" s="24" t="s">
        <v>257</v>
      </c>
      <c r="P39" s="17" t="s">
        <v>45</v>
      </c>
      <c r="Q39" s="17">
        <f t="shared" si="2"/>
        <v>84.084</v>
      </c>
      <c r="R39" s="26"/>
      <c r="S39" s="26">
        <v>84.084</v>
      </c>
      <c r="T39" s="26"/>
      <c r="U39" s="26">
        <v>104</v>
      </c>
      <c r="V39" s="26">
        <v>374</v>
      </c>
      <c r="W39" s="26">
        <v>9</v>
      </c>
      <c r="X39" s="26">
        <v>31</v>
      </c>
      <c r="Y39" s="26"/>
    </row>
    <row r="40" s="1" customFormat="1" ht="31.5" spans="1:25">
      <c r="A40" s="19">
        <f>SUBTOTAL(103,K$6:K40)</f>
        <v>35</v>
      </c>
      <c r="B40" s="19" t="s">
        <v>258</v>
      </c>
      <c r="C40" s="41" t="s">
        <v>259</v>
      </c>
      <c r="D40" s="17" t="s">
        <v>76</v>
      </c>
      <c r="E40" s="17" t="s">
        <v>77</v>
      </c>
      <c r="F40" s="17" t="s">
        <v>78</v>
      </c>
      <c r="G40" s="17" t="s">
        <v>69</v>
      </c>
      <c r="H40" s="27" t="s">
        <v>218</v>
      </c>
      <c r="I40" s="19" t="s">
        <v>218</v>
      </c>
      <c r="J40" s="19" t="s">
        <v>40</v>
      </c>
      <c r="K40" s="18" t="s">
        <v>260</v>
      </c>
      <c r="L40" s="17" t="s">
        <v>205</v>
      </c>
      <c r="M40" s="17" t="s">
        <v>164</v>
      </c>
      <c r="N40" s="17" t="s">
        <v>172</v>
      </c>
      <c r="O40" s="24" t="s">
        <v>257</v>
      </c>
      <c r="P40" s="17" t="s">
        <v>45</v>
      </c>
      <c r="Q40" s="17">
        <f t="shared" si="2"/>
        <v>225</v>
      </c>
      <c r="R40" s="26"/>
      <c r="S40" s="26"/>
      <c r="T40" s="26">
        <f>275-50</f>
        <v>225</v>
      </c>
      <c r="U40" s="26">
        <v>167</v>
      </c>
      <c r="V40" s="26">
        <v>601</v>
      </c>
      <c r="W40" s="26">
        <v>14</v>
      </c>
      <c r="X40" s="26">
        <v>48</v>
      </c>
      <c r="Y40" s="26"/>
    </row>
    <row r="41" s="1" customFormat="1" ht="52.5" spans="1:25">
      <c r="A41" s="19">
        <f>SUBTOTAL(103,K$6:K41)</f>
        <v>36</v>
      </c>
      <c r="B41" s="19" t="s">
        <v>261</v>
      </c>
      <c r="C41" s="41" t="s">
        <v>262</v>
      </c>
      <c r="D41" s="17" t="s">
        <v>76</v>
      </c>
      <c r="E41" s="17" t="s">
        <v>167</v>
      </c>
      <c r="F41" s="17" t="s">
        <v>168</v>
      </c>
      <c r="G41" s="17" t="s">
        <v>69</v>
      </c>
      <c r="H41" s="19" t="s">
        <v>176</v>
      </c>
      <c r="I41" s="19" t="s">
        <v>176</v>
      </c>
      <c r="J41" s="19" t="s">
        <v>40</v>
      </c>
      <c r="K41" s="18" t="s">
        <v>263</v>
      </c>
      <c r="L41" s="17" t="s">
        <v>170</v>
      </c>
      <c r="M41" s="17" t="s">
        <v>195</v>
      </c>
      <c r="N41" s="17" t="s">
        <v>172</v>
      </c>
      <c r="O41" s="24" t="s">
        <v>257</v>
      </c>
      <c r="P41" s="17" t="s">
        <v>45</v>
      </c>
      <c r="Q41" s="17">
        <f t="shared" si="2"/>
        <v>39.1457</v>
      </c>
      <c r="R41" s="26"/>
      <c r="S41" s="26"/>
      <c r="T41" s="26">
        <f>55.0265-2.9084-12.9724</f>
        <v>39.1457</v>
      </c>
      <c r="U41" s="26">
        <v>164</v>
      </c>
      <c r="V41" s="26">
        <v>590</v>
      </c>
      <c r="W41" s="26">
        <v>14</v>
      </c>
      <c r="X41" s="26">
        <v>48</v>
      </c>
      <c r="Y41" s="26"/>
    </row>
    <row r="42" s="1" customFormat="1" ht="31.5" spans="1:25">
      <c r="A42" s="17">
        <f>SUBTOTAL(103,K$6:K42)</f>
        <v>37</v>
      </c>
      <c r="B42" s="17" t="s">
        <v>264</v>
      </c>
      <c r="C42" s="40" t="s">
        <v>265</v>
      </c>
      <c r="D42" s="17" t="s">
        <v>76</v>
      </c>
      <c r="E42" s="17" t="s">
        <v>266</v>
      </c>
      <c r="F42" s="17" t="s">
        <v>266</v>
      </c>
      <c r="G42" s="17" t="s">
        <v>69</v>
      </c>
      <c r="H42" s="17" t="s">
        <v>69</v>
      </c>
      <c r="I42" s="17" t="s">
        <v>32</v>
      </c>
      <c r="J42" s="17" t="s">
        <v>32</v>
      </c>
      <c r="K42" s="18" t="s">
        <v>267</v>
      </c>
      <c r="L42" s="17" t="s">
        <v>268</v>
      </c>
      <c r="M42" s="17" t="s">
        <v>152</v>
      </c>
      <c r="N42" s="17" t="s">
        <v>172</v>
      </c>
      <c r="O42" s="24" t="s">
        <v>257</v>
      </c>
      <c r="P42" s="17" t="s">
        <v>45</v>
      </c>
      <c r="Q42" s="17">
        <f t="shared" si="2"/>
        <v>21.64</v>
      </c>
      <c r="R42" s="26"/>
      <c r="S42" s="26"/>
      <c r="T42" s="26">
        <v>21.64</v>
      </c>
      <c r="U42" s="26">
        <v>132</v>
      </c>
      <c r="V42" s="26">
        <v>475</v>
      </c>
      <c r="W42" s="26">
        <v>11</v>
      </c>
      <c r="X42" s="26">
        <v>37</v>
      </c>
      <c r="Y42" s="26"/>
    </row>
    <row r="43" s="1" customFormat="1" ht="31.5" spans="1:25">
      <c r="A43" s="17">
        <f>SUBTOTAL(103,K$6:K43)</f>
        <v>38</v>
      </c>
      <c r="B43" s="17" t="s">
        <v>269</v>
      </c>
      <c r="C43" s="40" t="s">
        <v>270</v>
      </c>
      <c r="D43" s="17" t="s">
        <v>76</v>
      </c>
      <c r="E43" s="17" t="s">
        <v>266</v>
      </c>
      <c r="F43" s="17" t="s">
        <v>266</v>
      </c>
      <c r="G43" s="17" t="s">
        <v>69</v>
      </c>
      <c r="H43" s="17" t="s">
        <v>69</v>
      </c>
      <c r="I43" s="17" t="s">
        <v>32</v>
      </c>
      <c r="J43" s="17" t="s">
        <v>32</v>
      </c>
      <c r="K43" s="18" t="s">
        <v>271</v>
      </c>
      <c r="L43" s="17" t="s">
        <v>272</v>
      </c>
      <c r="M43" s="17" t="s">
        <v>152</v>
      </c>
      <c r="N43" s="17" t="s">
        <v>172</v>
      </c>
      <c r="O43" s="24" t="s">
        <v>257</v>
      </c>
      <c r="P43" s="17" t="s">
        <v>45</v>
      </c>
      <c r="Q43" s="17">
        <f t="shared" si="2"/>
        <v>14.8</v>
      </c>
      <c r="R43" s="26"/>
      <c r="S43" s="26"/>
      <c r="T43" s="26">
        <v>14.8</v>
      </c>
      <c r="U43" s="26">
        <v>173</v>
      </c>
      <c r="V43" s="26">
        <v>623</v>
      </c>
      <c r="W43" s="26">
        <v>14</v>
      </c>
      <c r="X43" s="26">
        <v>48</v>
      </c>
      <c r="Y43" s="26"/>
    </row>
    <row r="44" s="1" customFormat="1" ht="31.5" spans="1:25">
      <c r="A44" s="17">
        <f>SUBTOTAL(103,K$6:K44)</f>
        <v>39</v>
      </c>
      <c r="B44" s="28" t="s">
        <v>273</v>
      </c>
      <c r="C44" s="40" t="s">
        <v>274</v>
      </c>
      <c r="D44" s="17" t="s">
        <v>35</v>
      </c>
      <c r="E44" s="17" t="s">
        <v>190</v>
      </c>
      <c r="F44" s="17" t="s">
        <v>191</v>
      </c>
      <c r="G44" s="17" t="s">
        <v>69</v>
      </c>
      <c r="H44" s="26" t="s">
        <v>275</v>
      </c>
      <c r="I44" s="17" t="s">
        <v>275</v>
      </c>
      <c r="J44" s="28" t="s">
        <v>276</v>
      </c>
      <c r="K44" s="29" t="s">
        <v>277</v>
      </c>
      <c r="L44" s="17" t="s">
        <v>278</v>
      </c>
      <c r="M44" s="17" t="s">
        <v>279</v>
      </c>
      <c r="N44" s="17" t="s">
        <v>172</v>
      </c>
      <c r="O44" s="24" t="s">
        <v>257</v>
      </c>
      <c r="P44" s="17" t="s">
        <v>45</v>
      </c>
      <c r="Q44" s="17">
        <f t="shared" si="2"/>
        <v>39.5</v>
      </c>
      <c r="R44" s="26"/>
      <c r="S44" s="26">
        <v>39.5</v>
      </c>
      <c r="T44" s="26"/>
      <c r="U44" s="26">
        <v>120</v>
      </c>
      <c r="V44" s="26">
        <v>432</v>
      </c>
      <c r="W44" s="26">
        <v>10</v>
      </c>
      <c r="X44" s="26">
        <v>34</v>
      </c>
      <c r="Y44" s="26"/>
    </row>
    <row r="45" s="1" customFormat="1" ht="21" spans="1:25">
      <c r="A45" s="17">
        <f>SUBTOTAL(103,K$6:K45)</f>
        <v>40</v>
      </c>
      <c r="B45" s="28" t="s">
        <v>280</v>
      </c>
      <c r="C45" s="40" t="s">
        <v>281</v>
      </c>
      <c r="D45" s="17" t="s">
        <v>76</v>
      </c>
      <c r="E45" s="17" t="s">
        <v>167</v>
      </c>
      <c r="F45" s="17" t="s">
        <v>168</v>
      </c>
      <c r="G45" s="17" t="s">
        <v>69</v>
      </c>
      <c r="H45" s="26" t="s">
        <v>282</v>
      </c>
      <c r="I45" s="17" t="s">
        <v>282</v>
      </c>
      <c r="J45" s="28" t="s">
        <v>40</v>
      </c>
      <c r="K45" s="29" t="s">
        <v>283</v>
      </c>
      <c r="L45" s="17" t="s">
        <v>170</v>
      </c>
      <c r="M45" s="17" t="s">
        <v>284</v>
      </c>
      <c r="N45" s="17" t="s">
        <v>172</v>
      </c>
      <c r="O45" s="24" t="s">
        <v>257</v>
      </c>
      <c r="P45" s="17" t="s">
        <v>45</v>
      </c>
      <c r="Q45" s="17">
        <f t="shared" si="2"/>
        <v>240.5</v>
      </c>
      <c r="R45" s="26"/>
      <c r="S45" s="26"/>
      <c r="T45" s="26">
        <v>240.5</v>
      </c>
      <c r="U45" s="26">
        <v>179</v>
      </c>
      <c r="V45" s="26">
        <v>644</v>
      </c>
      <c r="W45" s="26">
        <v>15</v>
      </c>
      <c r="X45" s="26">
        <v>51</v>
      </c>
      <c r="Y45" s="26"/>
    </row>
    <row r="46" s="1" customFormat="1" ht="21" spans="1:25">
      <c r="A46" s="17">
        <f>SUBTOTAL(103,K$6:K46)</f>
        <v>41</v>
      </c>
      <c r="B46" s="17" t="s">
        <v>285</v>
      </c>
      <c r="C46" s="40" t="s">
        <v>286</v>
      </c>
      <c r="D46" s="17" t="s">
        <v>35</v>
      </c>
      <c r="E46" s="17" t="s">
        <v>190</v>
      </c>
      <c r="F46" s="17" t="s">
        <v>287</v>
      </c>
      <c r="G46" s="17" t="s">
        <v>69</v>
      </c>
      <c r="H46" s="26" t="s">
        <v>288</v>
      </c>
      <c r="I46" s="17" t="s">
        <v>288</v>
      </c>
      <c r="J46" s="17" t="s">
        <v>40</v>
      </c>
      <c r="K46" s="18" t="s">
        <v>289</v>
      </c>
      <c r="L46" s="17" t="s">
        <v>290</v>
      </c>
      <c r="M46" s="17" t="s">
        <v>291</v>
      </c>
      <c r="N46" s="17" t="s">
        <v>172</v>
      </c>
      <c r="O46" s="24" t="s">
        <v>257</v>
      </c>
      <c r="P46" s="17" t="s">
        <v>45</v>
      </c>
      <c r="Q46" s="17">
        <f t="shared" si="2"/>
        <v>9.3</v>
      </c>
      <c r="R46" s="26"/>
      <c r="S46" s="26"/>
      <c r="T46" s="26">
        <v>9.3</v>
      </c>
      <c r="U46" s="26">
        <v>104</v>
      </c>
      <c r="V46" s="26">
        <v>374</v>
      </c>
      <c r="W46" s="26">
        <v>9</v>
      </c>
      <c r="X46" s="26">
        <v>31</v>
      </c>
      <c r="Y46" s="26"/>
    </row>
    <row r="47" s="1" customFormat="1" ht="73.5" spans="1:25">
      <c r="A47" s="19">
        <f>SUBTOTAL(103,K$6:K47)</f>
        <v>42</v>
      </c>
      <c r="B47" s="30" t="s">
        <v>292</v>
      </c>
      <c r="C47" s="41" t="s">
        <v>293</v>
      </c>
      <c r="D47" s="17" t="s">
        <v>76</v>
      </c>
      <c r="E47" s="17" t="s">
        <v>167</v>
      </c>
      <c r="F47" s="17" t="s">
        <v>168</v>
      </c>
      <c r="G47" s="17" t="s">
        <v>69</v>
      </c>
      <c r="H47" s="27" t="s">
        <v>275</v>
      </c>
      <c r="I47" s="19" t="s">
        <v>275</v>
      </c>
      <c r="J47" s="30" t="s">
        <v>255</v>
      </c>
      <c r="K47" s="29" t="s">
        <v>294</v>
      </c>
      <c r="L47" s="17" t="s">
        <v>170</v>
      </c>
      <c r="M47" s="17" t="s">
        <v>195</v>
      </c>
      <c r="N47" s="17" t="s">
        <v>172</v>
      </c>
      <c r="O47" s="24" t="s">
        <v>257</v>
      </c>
      <c r="P47" s="17" t="s">
        <v>45</v>
      </c>
      <c r="Q47" s="17">
        <f t="shared" si="2"/>
        <v>95.194</v>
      </c>
      <c r="R47" s="26"/>
      <c r="S47" s="26">
        <f>104.994-9.8</f>
        <v>95.194</v>
      </c>
      <c r="T47" s="26"/>
      <c r="U47" s="26">
        <v>162</v>
      </c>
      <c r="V47" s="26">
        <v>583</v>
      </c>
      <c r="W47" s="26">
        <v>14</v>
      </c>
      <c r="X47" s="26">
        <v>48</v>
      </c>
      <c r="Y47" s="26"/>
    </row>
    <row r="48" s="1" customFormat="1" ht="21" spans="1:25">
      <c r="A48" s="17">
        <f>SUBTOTAL(103,K$6:K48)</f>
        <v>43</v>
      </c>
      <c r="B48" s="28" t="s">
        <v>295</v>
      </c>
      <c r="C48" s="40" t="s">
        <v>296</v>
      </c>
      <c r="D48" s="17" t="s">
        <v>76</v>
      </c>
      <c r="E48" s="17" t="s">
        <v>167</v>
      </c>
      <c r="F48" s="17" t="s">
        <v>168</v>
      </c>
      <c r="G48" s="17" t="s">
        <v>69</v>
      </c>
      <c r="H48" s="26" t="s">
        <v>88</v>
      </c>
      <c r="I48" s="17" t="s">
        <v>88</v>
      </c>
      <c r="J48" s="28" t="s">
        <v>89</v>
      </c>
      <c r="K48" s="29" t="s">
        <v>297</v>
      </c>
      <c r="L48" s="17" t="s">
        <v>170</v>
      </c>
      <c r="M48" s="17" t="s">
        <v>298</v>
      </c>
      <c r="N48" s="17" t="s">
        <v>172</v>
      </c>
      <c r="O48" s="24" t="s">
        <v>257</v>
      </c>
      <c r="P48" s="17" t="s">
        <v>45</v>
      </c>
      <c r="Q48" s="17">
        <f t="shared" si="2"/>
        <v>35</v>
      </c>
      <c r="R48" s="26"/>
      <c r="S48" s="26"/>
      <c r="T48" s="26">
        <v>35</v>
      </c>
      <c r="U48" s="26">
        <v>192</v>
      </c>
      <c r="V48" s="26">
        <v>691</v>
      </c>
      <c r="W48" s="26">
        <v>16</v>
      </c>
      <c r="X48" s="26">
        <v>54</v>
      </c>
      <c r="Y48" s="26"/>
    </row>
    <row r="49" s="1" customFormat="1" ht="21" spans="1:25">
      <c r="A49" s="17">
        <f>SUBTOTAL(103,K$6:K49)</f>
        <v>44</v>
      </c>
      <c r="B49" s="17" t="s">
        <v>299</v>
      </c>
      <c r="C49" s="40" t="s">
        <v>300</v>
      </c>
      <c r="D49" s="17" t="s">
        <v>76</v>
      </c>
      <c r="E49" s="17" t="s">
        <v>167</v>
      </c>
      <c r="F49" s="17" t="s">
        <v>168</v>
      </c>
      <c r="G49" s="17" t="s">
        <v>69</v>
      </c>
      <c r="H49" s="26" t="s">
        <v>301</v>
      </c>
      <c r="I49" s="17" t="s">
        <v>301</v>
      </c>
      <c r="J49" s="17" t="s">
        <v>255</v>
      </c>
      <c r="K49" s="18" t="s">
        <v>302</v>
      </c>
      <c r="L49" s="17" t="s">
        <v>170</v>
      </c>
      <c r="M49" s="17" t="s">
        <v>303</v>
      </c>
      <c r="N49" s="17" t="s">
        <v>172</v>
      </c>
      <c r="O49" s="24" t="s">
        <v>257</v>
      </c>
      <c r="P49" s="17" t="s">
        <v>45</v>
      </c>
      <c r="Q49" s="17">
        <f t="shared" si="2"/>
        <v>148.808</v>
      </c>
      <c r="R49" s="26"/>
      <c r="S49" s="26">
        <v>148.808</v>
      </c>
      <c r="T49" s="26"/>
      <c r="U49" s="26">
        <v>189</v>
      </c>
      <c r="V49" s="26">
        <v>680</v>
      </c>
      <c r="W49" s="26">
        <v>16</v>
      </c>
      <c r="X49" s="26">
        <v>54</v>
      </c>
      <c r="Y49" s="26"/>
    </row>
    <row r="50" s="1" customFormat="1" ht="52.5" spans="1:25">
      <c r="A50" s="19">
        <f>SUBTOTAL(103,K$6:K50)</f>
        <v>45</v>
      </c>
      <c r="B50" s="19" t="s">
        <v>304</v>
      </c>
      <c r="C50" s="41" t="s">
        <v>305</v>
      </c>
      <c r="D50" s="17" t="s">
        <v>76</v>
      </c>
      <c r="E50" s="17" t="s">
        <v>167</v>
      </c>
      <c r="F50" s="17" t="s">
        <v>168</v>
      </c>
      <c r="G50" s="17" t="s">
        <v>69</v>
      </c>
      <c r="H50" s="27" t="s">
        <v>244</v>
      </c>
      <c r="I50" s="19" t="s">
        <v>244</v>
      </c>
      <c r="J50" s="19" t="s">
        <v>255</v>
      </c>
      <c r="K50" s="18" t="s">
        <v>306</v>
      </c>
      <c r="L50" s="17" t="s">
        <v>170</v>
      </c>
      <c r="M50" s="17" t="s">
        <v>303</v>
      </c>
      <c r="N50" s="17" t="s">
        <v>172</v>
      </c>
      <c r="O50" s="24" t="s">
        <v>257</v>
      </c>
      <c r="P50" s="17" t="s">
        <v>45</v>
      </c>
      <c r="Q50" s="17">
        <f t="shared" si="2"/>
        <v>111.8487</v>
      </c>
      <c r="R50" s="26"/>
      <c r="S50" s="26">
        <f>184.8487-73</f>
        <v>111.8487</v>
      </c>
      <c r="T50" s="26"/>
      <c r="U50" s="26">
        <v>103</v>
      </c>
      <c r="V50" s="26">
        <v>371</v>
      </c>
      <c r="W50" s="26">
        <v>9</v>
      </c>
      <c r="X50" s="26">
        <v>31</v>
      </c>
      <c r="Y50" s="26"/>
    </row>
    <row r="51" s="1" customFormat="1" ht="73.5" spans="1:25">
      <c r="A51" s="17">
        <f>SUBTOTAL(103,K$6:K51)</f>
        <v>46</v>
      </c>
      <c r="B51" s="17" t="s">
        <v>307</v>
      </c>
      <c r="C51" s="40" t="s">
        <v>308</v>
      </c>
      <c r="D51" s="17" t="s">
        <v>76</v>
      </c>
      <c r="E51" s="17" t="s">
        <v>167</v>
      </c>
      <c r="F51" s="17" t="s">
        <v>168</v>
      </c>
      <c r="G51" s="17" t="s">
        <v>69</v>
      </c>
      <c r="H51" s="26" t="s">
        <v>282</v>
      </c>
      <c r="I51" s="17" t="s">
        <v>282</v>
      </c>
      <c r="J51" s="17" t="s">
        <v>255</v>
      </c>
      <c r="K51" s="18" t="s">
        <v>309</v>
      </c>
      <c r="L51" s="17" t="s">
        <v>170</v>
      </c>
      <c r="M51" s="17" t="s">
        <v>164</v>
      </c>
      <c r="N51" s="17" t="s">
        <v>172</v>
      </c>
      <c r="O51" s="24" t="s">
        <v>257</v>
      </c>
      <c r="P51" s="17" t="s">
        <v>45</v>
      </c>
      <c r="Q51" s="17">
        <f t="shared" si="2"/>
        <v>64.76</v>
      </c>
      <c r="R51" s="26"/>
      <c r="S51" s="26">
        <f>58.76+6</f>
        <v>64.76</v>
      </c>
      <c r="T51" s="26"/>
      <c r="U51" s="26">
        <v>119</v>
      </c>
      <c r="V51" s="26">
        <v>428</v>
      </c>
      <c r="W51" s="26">
        <v>10</v>
      </c>
      <c r="X51" s="26">
        <v>34</v>
      </c>
      <c r="Y51" s="26"/>
    </row>
    <row r="52" s="1" customFormat="1" ht="157.5" spans="1:25">
      <c r="A52" s="17">
        <f>SUBTOTAL(103,K$6:K52)</f>
        <v>47</v>
      </c>
      <c r="B52" s="17" t="s">
        <v>310</v>
      </c>
      <c r="C52" s="40" t="s">
        <v>311</v>
      </c>
      <c r="D52" s="17" t="s">
        <v>76</v>
      </c>
      <c r="E52" s="17" t="s">
        <v>167</v>
      </c>
      <c r="F52" s="17" t="s">
        <v>168</v>
      </c>
      <c r="G52" s="17" t="s">
        <v>69</v>
      </c>
      <c r="H52" s="26" t="s">
        <v>312</v>
      </c>
      <c r="I52" s="17" t="s">
        <v>312</v>
      </c>
      <c r="J52" s="17" t="s">
        <v>255</v>
      </c>
      <c r="K52" s="18" t="s">
        <v>313</v>
      </c>
      <c r="L52" s="17" t="s">
        <v>170</v>
      </c>
      <c r="M52" s="17" t="s">
        <v>164</v>
      </c>
      <c r="N52" s="17" t="s">
        <v>172</v>
      </c>
      <c r="O52" s="24" t="s">
        <v>257</v>
      </c>
      <c r="P52" s="17" t="s">
        <v>45</v>
      </c>
      <c r="Q52" s="17">
        <f t="shared" si="2"/>
        <v>89.1058</v>
      </c>
      <c r="R52" s="26"/>
      <c r="S52" s="26">
        <v>89.1058</v>
      </c>
      <c r="T52" s="26"/>
      <c r="U52" s="26">
        <v>104</v>
      </c>
      <c r="V52" s="26">
        <v>374</v>
      </c>
      <c r="W52" s="26">
        <v>9</v>
      </c>
      <c r="X52" s="26">
        <v>31</v>
      </c>
      <c r="Y52" s="26"/>
    </row>
    <row r="53" s="1" customFormat="1" ht="21" spans="1:25">
      <c r="A53" s="17">
        <f>SUBTOTAL(103,K$6:K53)</f>
        <v>48</v>
      </c>
      <c r="B53" s="17" t="s">
        <v>314</v>
      </c>
      <c r="C53" s="40" t="s">
        <v>315</v>
      </c>
      <c r="D53" s="17" t="s">
        <v>76</v>
      </c>
      <c r="E53" s="17" t="s">
        <v>167</v>
      </c>
      <c r="F53" s="17" t="s">
        <v>168</v>
      </c>
      <c r="G53" s="17" t="s">
        <v>69</v>
      </c>
      <c r="H53" s="26" t="s">
        <v>233</v>
      </c>
      <c r="I53" s="17" t="s">
        <v>233</v>
      </c>
      <c r="J53" s="17" t="s">
        <v>316</v>
      </c>
      <c r="K53" s="18" t="s">
        <v>317</v>
      </c>
      <c r="L53" s="17" t="s">
        <v>170</v>
      </c>
      <c r="M53" s="17" t="s">
        <v>318</v>
      </c>
      <c r="N53" s="17" t="s">
        <v>172</v>
      </c>
      <c r="O53" s="24" t="s">
        <v>257</v>
      </c>
      <c r="P53" s="17" t="s">
        <v>45</v>
      </c>
      <c r="Q53" s="17">
        <f t="shared" si="2"/>
        <v>51.2483</v>
      </c>
      <c r="R53" s="26"/>
      <c r="S53" s="26"/>
      <c r="T53" s="26">
        <v>51.2483</v>
      </c>
      <c r="U53" s="26">
        <v>177</v>
      </c>
      <c r="V53" s="26">
        <v>637</v>
      </c>
      <c r="W53" s="26">
        <v>15</v>
      </c>
      <c r="X53" s="26">
        <v>51</v>
      </c>
      <c r="Y53" s="26"/>
    </row>
    <row r="54" s="1" customFormat="1" ht="21" spans="1:25">
      <c r="A54" s="17">
        <f>SUBTOTAL(103,K$6:K54)</f>
        <v>49</v>
      </c>
      <c r="B54" s="17" t="s">
        <v>319</v>
      </c>
      <c r="C54" s="40" t="s">
        <v>320</v>
      </c>
      <c r="D54" s="17" t="s">
        <v>76</v>
      </c>
      <c r="E54" s="17" t="s">
        <v>167</v>
      </c>
      <c r="F54" s="17" t="s">
        <v>168</v>
      </c>
      <c r="G54" s="17" t="s">
        <v>69</v>
      </c>
      <c r="H54" s="26" t="s">
        <v>301</v>
      </c>
      <c r="I54" s="17" t="s">
        <v>301</v>
      </c>
      <c r="J54" s="17" t="s">
        <v>52</v>
      </c>
      <c r="K54" s="18" t="s">
        <v>321</v>
      </c>
      <c r="L54" s="17" t="s">
        <v>170</v>
      </c>
      <c r="M54" s="17" t="s">
        <v>164</v>
      </c>
      <c r="N54" s="17" t="s">
        <v>172</v>
      </c>
      <c r="O54" s="24" t="s">
        <v>257</v>
      </c>
      <c r="P54" s="17" t="s">
        <v>45</v>
      </c>
      <c r="Q54" s="17">
        <f t="shared" si="2"/>
        <v>15</v>
      </c>
      <c r="R54" s="26"/>
      <c r="S54" s="26"/>
      <c r="T54" s="26">
        <v>15</v>
      </c>
      <c r="U54" s="26">
        <v>192</v>
      </c>
      <c r="V54" s="26">
        <v>691</v>
      </c>
      <c r="W54" s="26">
        <v>16</v>
      </c>
      <c r="X54" s="26">
        <v>54</v>
      </c>
      <c r="Y54" s="26"/>
    </row>
    <row r="55" s="1" customFormat="1" ht="21" spans="1:25">
      <c r="A55" s="17">
        <f>SUBTOTAL(103,K$6:K55)</f>
        <v>50</v>
      </c>
      <c r="B55" s="17" t="s">
        <v>322</v>
      </c>
      <c r="C55" s="40" t="s">
        <v>323</v>
      </c>
      <c r="D55" s="17" t="s">
        <v>76</v>
      </c>
      <c r="E55" s="17" t="s">
        <v>167</v>
      </c>
      <c r="F55" s="17" t="s">
        <v>324</v>
      </c>
      <c r="G55" s="17" t="s">
        <v>69</v>
      </c>
      <c r="H55" s="26" t="s">
        <v>325</v>
      </c>
      <c r="I55" s="17" t="s">
        <v>325</v>
      </c>
      <c r="J55" s="17" t="s">
        <v>326</v>
      </c>
      <c r="K55" s="18" t="s">
        <v>327</v>
      </c>
      <c r="L55" s="17" t="s">
        <v>214</v>
      </c>
      <c r="M55" s="17" t="s">
        <v>248</v>
      </c>
      <c r="N55" s="17" t="s">
        <v>172</v>
      </c>
      <c r="O55" s="24" t="s">
        <v>257</v>
      </c>
      <c r="P55" s="17" t="s">
        <v>45</v>
      </c>
      <c r="Q55" s="17">
        <f t="shared" si="2"/>
        <v>2.3</v>
      </c>
      <c r="R55" s="26"/>
      <c r="S55" s="26"/>
      <c r="T55" s="26">
        <v>2.3</v>
      </c>
      <c r="U55" s="26">
        <v>133</v>
      </c>
      <c r="V55" s="26">
        <v>479</v>
      </c>
      <c r="W55" s="26">
        <v>11</v>
      </c>
      <c r="X55" s="26">
        <v>37</v>
      </c>
      <c r="Y55" s="26"/>
    </row>
    <row r="56" s="1" customFormat="1" ht="31.5" spans="1:25">
      <c r="A56" s="17">
        <f>SUBTOTAL(103,K$6:K56)</f>
        <v>51</v>
      </c>
      <c r="B56" s="17" t="s">
        <v>328</v>
      </c>
      <c r="C56" s="40" t="s">
        <v>329</v>
      </c>
      <c r="D56" s="17" t="s">
        <v>76</v>
      </c>
      <c r="E56" s="17" t="s">
        <v>77</v>
      </c>
      <c r="F56" s="17" t="s">
        <v>78</v>
      </c>
      <c r="G56" s="17" t="s">
        <v>69</v>
      </c>
      <c r="H56" s="26" t="s">
        <v>275</v>
      </c>
      <c r="I56" s="17" t="s">
        <v>275</v>
      </c>
      <c r="J56" s="17" t="s">
        <v>276</v>
      </c>
      <c r="K56" s="18" t="s">
        <v>330</v>
      </c>
      <c r="L56" s="17" t="s">
        <v>205</v>
      </c>
      <c r="M56" s="17" t="s">
        <v>279</v>
      </c>
      <c r="N56" s="17" t="s">
        <v>172</v>
      </c>
      <c r="O56" s="24" t="s">
        <v>257</v>
      </c>
      <c r="P56" s="17" t="s">
        <v>45</v>
      </c>
      <c r="Q56" s="17">
        <f t="shared" si="2"/>
        <v>10</v>
      </c>
      <c r="R56" s="26"/>
      <c r="S56" s="26"/>
      <c r="T56" s="26">
        <v>10</v>
      </c>
      <c r="U56" s="26">
        <v>185</v>
      </c>
      <c r="V56" s="26">
        <v>666</v>
      </c>
      <c r="W56" s="26">
        <v>15</v>
      </c>
      <c r="X56" s="26">
        <v>51</v>
      </c>
      <c r="Y56" s="26"/>
    </row>
    <row r="57" s="1" customFormat="1" ht="31.5" spans="1:25">
      <c r="A57" s="17">
        <f>SUBTOTAL(103,K$6:K57)</f>
        <v>52</v>
      </c>
      <c r="B57" s="17" t="s">
        <v>331</v>
      </c>
      <c r="C57" s="40" t="s">
        <v>332</v>
      </c>
      <c r="D57" s="17" t="s">
        <v>76</v>
      </c>
      <c r="E57" s="17" t="s">
        <v>77</v>
      </c>
      <c r="F57" s="17" t="s">
        <v>78</v>
      </c>
      <c r="G57" s="17" t="s">
        <v>69</v>
      </c>
      <c r="H57" s="26" t="s">
        <v>288</v>
      </c>
      <c r="I57" s="17" t="s">
        <v>288</v>
      </c>
      <c r="J57" s="17" t="s">
        <v>40</v>
      </c>
      <c r="K57" s="18" t="s">
        <v>333</v>
      </c>
      <c r="L57" s="17" t="s">
        <v>205</v>
      </c>
      <c r="M57" s="17" t="s">
        <v>279</v>
      </c>
      <c r="N57" s="17" t="s">
        <v>172</v>
      </c>
      <c r="O57" s="24" t="s">
        <v>257</v>
      </c>
      <c r="P57" s="17" t="s">
        <v>45</v>
      </c>
      <c r="Q57" s="17">
        <f t="shared" si="2"/>
        <v>31</v>
      </c>
      <c r="R57" s="26"/>
      <c r="S57" s="26">
        <f>69-38</f>
        <v>31</v>
      </c>
      <c r="T57" s="26"/>
      <c r="U57" s="26">
        <v>179</v>
      </c>
      <c r="V57" s="26">
        <v>644</v>
      </c>
      <c r="W57" s="26">
        <v>15</v>
      </c>
      <c r="X57" s="26">
        <v>51</v>
      </c>
      <c r="Y57" s="26"/>
    </row>
    <row r="58" s="1" customFormat="1" ht="31.5" spans="1:25">
      <c r="A58" s="17">
        <f>SUBTOTAL(103,K$6:K58)</f>
        <v>53</v>
      </c>
      <c r="B58" s="17" t="s">
        <v>334</v>
      </c>
      <c r="C58" s="40" t="s">
        <v>335</v>
      </c>
      <c r="D58" s="17" t="s">
        <v>76</v>
      </c>
      <c r="E58" s="17" t="s">
        <v>77</v>
      </c>
      <c r="F58" s="17" t="s">
        <v>78</v>
      </c>
      <c r="G58" s="17" t="s">
        <v>69</v>
      </c>
      <c r="H58" s="26" t="s">
        <v>50</v>
      </c>
      <c r="I58" s="17" t="s">
        <v>50</v>
      </c>
      <c r="J58" s="17" t="s">
        <v>336</v>
      </c>
      <c r="K58" s="18" t="s">
        <v>337</v>
      </c>
      <c r="L58" s="17" t="s">
        <v>205</v>
      </c>
      <c r="M58" s="17" t="s">
        <v>279</v>
      </c>
      <c r="N58" s="17" t="s">
        <v>172</v>
      </c>
      <c r="O58" s="24" t="s">
        <v>257</v>
      </c>
      <c r="P58" s="17" t="s">
        <v>45</v>
      </c>
      <c r="Q58" s="17">
        <f t="shared" si="2"/>
        <v>30</v>
      </c>
      <c r="R58" s="26"/>
      <c r="S58" s="26">
        <v>30</v>
      </c>
      <c r="T58" s="26"/>
      <c r="U58" s="26">
        <v>120</v>
      </c>
      <c r="V58" s="26">
        <v>432</v>
      </c>
      <c r="W58" s="26">
        <v>10</v>
      </c>
      <c r="X58" s="26">
        <v>34</v>
      </c>
      <c r="Y58" s="26"/>
    </row>
    <row r="59" s="1" customFormat="1" ht="21" spans="1:25">
      <c r="A59" s="19">
        <f>SUBTOTAL(103,K$6:K59)</f>
        <v>54</v>
      </c>
      <c r="B59" s="19" t="s">
        <v>338</v>
      </c>
      <c r="C59" s="41" t="s">
        <v>339</v>
      </c>
      <c r="D59" s="17" t="s">
        <v>76</v>
      </c>
      <c r="E59" s="17" t="s">
        <v>167</v>
      </c>
      <c r="F59" s="17" t="s">
        <v>168</v>
      </c>
      <c r="G59" s="17" t="s">
        <v>69</v>
      </c>
      <c r="H59" s="27" t="s">
        <v>340</v>
      </c>
      <c r="I59" s="19" t="s">
        <v>340</v>
      </c>
      <c r="J59" s="19" t="s">
        <v>255</v>
      </c>
      <c r="K59" s="18" t="s">
        <v>341</v>
      </c>
      <c r="L59" s="17" t="s">
        <v>170</v>
      </c>
      <c r="M59" s="17" t="s">
        <v>342</v>
      </c>
      <c r="N59" s="17" t="s">
        <v>172</v>
      </c>
      <c r="O59" s="24" t="s">
        <v>257</v>
      </c>
      <c r="P59" s="17" t="s">
        <v>45</v>
      </c>
      <c r="Q59" s="17">
        <f t="shared" si="2"/>
        <v>51.639399</v>
      </c>
      <c r="R59" s="26"/>
      <c r="S59" s="26">
        <f>61.639399-10</f>
        <v>51.639399</v>
      </c>
      <c r="T59" s="26"/>
      <c r="U59" s="26">
        <v>192</v>
      </c>
      <c r="V59" s="26">
        <v>691</v>
      </c>
      <c r="W59" s="26">
        <v>16</v>
      </c>
      <c r="X59" s="26">
        <v>54</v>
      </c>
      <c r="Y59" s="26"/>
    </row>
    <row r="60" s="1" customFormat="1" ht="31.5" spans="1:25">
      <c r="A60" s="17">
        <f>SUBTOTAL(103,K$6:K60)</f>
        <v>55</v>
      </c>
      <c r="B60" s="17" t="s">
        <v>343</v>
      </c>
      <c r="C60" s="40" t="s">
        <v>344</v>
      </c>
      <c r="D60" s="17" t="s">
        <v>76</v>
      </c>
      <c r="E60" s="17" t="s">
        <v>167</v>
      </c>
      <c r="F60" s="17" t="s">
        <v>168</v>
      </c>
      <c r="G60" s="17" t="s">
        <v>69</v>
      </c>
      <c r="H60" s="26" t="s">
        <v>233</v>
      </c>
      <c r="I60" s="17" t="s">
        <v>233</v>
      </c>
      <c r="J60" s="17" t="s">
        <v>255</v>
      </c>
      <c r="K60" s="18" t="s">
        <v>345</v>
      </c>
      <c r="L60" s="17" t="s">
        <v>170</v>
      </c>
      <c r="M60" s="17" t="s">
        <v>187</v>
      </c>
      <c r="N60" s="17" t="s">
        <v>172</v>
      </c>
      <c r="O60" s="24" t="s">
        <v>257</v>
      </c>
      <c r="P60" s="17" t="s">
        <v>45</v>
      </c>
      <c r="Q60" s="17">
        <f t="shared" si="2"/>
        <v>25</v>
      </c>
      <c r="R60" s="26"/>
      <c r="S60" s="26">
        <v>25</v>
      </c>
      <c r="T60" s="26"/>
      <c r="U60" s="26">
        <v>126</v>
      </c>
      <c r="V60" s="26">
        <v>454</v>
      </c>
      <c r="W60" s="26">
        <v>11</v>
      </c>
      <c r="X60" s="26">
        <v>37</v>
      </c>
      <c r="Y60" s="26"/>
    </row>
    <row r="61" s="1" customFormat="1" ht="63" spans="1:25">
      <c r="A61" s="17">
        <f>SUBTOTAL(103,K$6:K61)</f>
        <v>56</v>
      </c>
      <c r="B61" s="17" t="s">
        <v>346</v>
      </c>
      <c r="C61" s="40" t="s">
        <v>347</v>
      </c>
      <c r="D61" s="17" t="s">
        <v>76</v>
      </c>
      <c r="E61" s="17" t="s">
        <v>167</v>
      </c>
      <c r="F61" s="17" t="s">
        <v>168</v>
      </c>
      <c r="G61" s="17" t="s">
        <v>69</v>
      </c>
      <c r="H61" s="26" t="s">
        <v>227</v>
      </c>
      <c r="I61" s="17" t="s">
        <v>227</v>
      </c>
      <c r="J61" s="17" t="s">
        <v>255</v>
      </c>
      <c r="K61" s="18" t="s">
        <v>348</v>
      </c>
      <c r="L61" s="17" t="s">
        <v>170</v>
      </c>
      <c r="M61" s="17" t="s">
        <v>303</v>
      </c>
      <c r="N61" s="17" t="s">
        <v>172</v>
      </c>
      <c r="O61" s="24" t="s">
        <v>257</v>
      </c>
      <c r="P61" s="17" t="s">
        <v>45</v>
      </c>
      <c r="Q61" s="17">
        <f t="shared" si="2"/>
        <v>167.884282</v>
      </c>
      <c r="R61" s="26"/>
      <c r="S61" s="26">
        <v>167.884282</v>
      </c>
      <c r="T61" s="26"/>
      <c r="U61" s="31">
        <v>167</v>
      </c>
      <c r="V61" s="31">
        <v>601</v>
      </c>
      <c r="W61" s="31">
        <v>14</v>
      </c>
      <c r="X61" s="31">
        <v>48</v>
      </c>
      <c r="Y61" s="31"/>
    </row>
    <row r="62" s="1" customFormat="1" ht="126" spans="1:25">
      <c r="A62" s="17">
        <f>SUBTOTAL(103,K$6:K62)</f>
        <v>57</v>
      </c>
      <c r="B62" s="17" t="s">
        <v>349</v>
      </c>
      <c r="C62" s="40" t="s">
        <v>350</v>
      </c>
      <c r="D62" s="17" t="s">
        <v>76</v>
      </c>
      <c r="E62" s="17" t="s">
        <v>167</v>
      </c>
      <c r="F62" s="17" t="s">
        <v>168</v>
      </c>
      <c r="G62" s="17" t="s">
        <v>69</v>
      </c>
      <c r="H62" s="26" t="s">
        <v>183</v>
      </c>
      <c r="I62" s="17" t="s">
        <v>183</v>
      </c>
      <c r="J62" s="17" t="s">
        <v>255</v>
      </c>
      <c r="K62" s="18" t="s">
        <v>351</v>
      </c>
      <c r="L62" s="17" t="s">
        <v>170</v>
      </c>
      <c r="M62" s="17" t="s">
        <v>164</v>
      </c>
      <c r="N62" s="17" t="s">
        <v>172</v>
      </c>
      <c r="O62" s="24" t="s">
        <v>257</v>
      </c>
      <c r="P62" s="17" t="s">
        <v>45</v>
      </c>
      <c r="Q62" s="17">
        <f t="shared" si="2"/>
        <v>57.8842</v>
      </c>
      <c r="R62" s="26"/>
      <c r="S62" s="26">
        <v>57.8842</v>
      </c>
      <c r="T62" s="26"/>
      <c r="U62" s="26">
        <v>177</v>
      </c>
      <c r="V62" s="26">
        <v>637</v>
      </c>
      <c r="W62" s="26">
        <v>15</v>
      </c>
      <c r="X62" s="26">
        <v>51</v>
      </c>
      <c r="Y62" s="26"/>
    </row>
    <row r="63" s="1" customFormat="1" ht="21" spans="1:25">
      <c r="A63" s="17">
        <f>SUBTOTAL(103,K$6:K63)</f>
        <v>58</v>
      </c>
      <c r="B63" s="17" t="s">
        <v>352</v>
      </c>
      <c r="C63" s="40" t="s">
        <v>353</v>
      </c>
      <c r="D63" s="17" t="s">
        <v>35</v>
      </c>
      <c r="E63" s="17" t="s">
        <v>354</v>
      </c>
      <c r="F63" s="17" t="s">
        <v>355</v>
      </c>
      <c r="G63" s="17" t="s">
        <v>69</v>
      </c>
      <c r="H63" s="17" t="s">
        <v>69</v>
      </c>
      <c r="I63" s="17" t="s">
        <v>51</v>
      </c>
      <c r="J63" s="17" t="s">
        <v>52</v>
      </c>
      <c r="K63" s="18" t="s">
        <v>356</v>
      </c>
      <c r="L63" s="17" t="s">
        <v>357</v>
      </c>
      <c r="M63" s="17" t="s">
        <v>358</v>
      </c>
      <c r="N63" s="17" t="s">
        <v>172</v>
      </c>
      <c r="O63" s="24" t="s">
        <v>257</v>
      </c>
      <c r="P63" s="17" t="s">
        <v>45</v>
      </c>
      <c r="Q63" s="17">
        <f t="shared" si="2"/>
        <v>184.61514</v>
      </c>
      <c r="R63" s="26">
        <v>184.61514</v>
      </c>
      <c r="S63" s="26"/>
      <c r="T63" s="26"/>
      <c r="U63" s="26">
        <v>126</v>
      </c>
      <c r="V63" s="26">
        <v>454</v>
      </c>
      <c r="W63" s="26">
        <v>11</v>
      </c>
      <c r="X63" s="26">
        <v>37</v>
      </c>
      <c r="Y63" s="26"/>
    </row>
    <row r="64" s="1" customFormat="1" ht="21" spans="1:25">
      <c r="A64" s="17">
        <f>SUBTOTAL(103,K$6:K64)</f>
        <v>59</v>
      </c>
      <c r="B64" s="17" t="s">
        <v>359</v>
      </c>
      <c r="C64" s="40" t="s">
        <v>360</v>
      </c>
      <c r="D64" s="17" t="s">
        <v>76</v>
      </c>
      <c r="E64" s="17" t="s">
        <v>167</v>
      </c>
      <c r="F64" s="17" t="s">
        <v>168</v>
      </c>
      <c r="G64" s="17" t="s">
        <v>69</v>
      </c>
      <c r="H64" s="17" t="s">
        <v>218</v>
      </c>
      <c r="I64" s="17" t="s">
        <v>218</v>
      </c>
      <c r="J64" s="17" t="s">
        <v>361</v>
      </c>
      <c r="K64" s="20" t="s">
        <v>362</v>
      </c>
      <c r="L64" s="17" t="s">
        <v>170</v>
      </c>
      <c r="M64" s="17" t="s">
        <v>164</v>
      </c>
      <c r="N64" s="17" t="s">
        <v>172</v>
      </c>
      <c r="O64" s="24" t="s">
        <v>363</v>
      </c>
      <c r="P64" s="17" t="s">
        <v>45</v>
      </c>
      <c r="Q64" s="17">
        <f t="shared" si="2"/>
        <v>170</v>
      </c>
      <c r="R64" s="21"/>
      <c r="S64" s="24"/>
      <c r="T64" s="17">
        <v>170</v>
      </c>
      <c r="U64" s="17">
        <v>120</v>
      </c>
      <c r="V64" s="17">
        <v>432</v>
      </c>
      <c r="W64" s="17">
        <v>4</v>
      </c>
      <c r="X64" s="17">
        <v>12</v>
      </c>
      <c r="Y64" s="19"/>
    </row>
    <row r="65" s="1" customFormat="1" ht="31.5" spans="1:25">
      <c r="A65" s="17">
        <f>SUBTOTAL(103,K$6:K65)</f>
        <v>60</v>
      </c>
      <c r="B65" s="17" t="s">
        <v>364</v>
      </c>
      <c r="C65" s="40" t="s">
        <v>365</v>
      </c>
      <c r="D65" s="17" t="s">
        <v>76</v>
      </c>
      <c r="E65" s="17" t="s">
        <v>77</v>
      </c>
      <c r="F65" s="17" t="s">
        <v>78</v>
      </c>
      <c r="G65" s="17" t="s">
        <v>69</v>
      </c>
      <c r="H65" s="17" t="s">
        <v>218</v>
      </c>
      <c r="I65" s="17" t="s">
        <v>218</v>
      </c>
      <c r="J65" s="17" t="s">
        <v>361</v>
      </c>
      <c r="K65" s="20" t="s">
        <v>366</v>
      </c>
      <c r="L65" s="21" t="s">
        <v>205</v>
      </c>
      <c r="M65" s="17" t="s">
        <v>195</v>
      </c>
      <c r="N65" s="17" t="s">
        <v>172</v>
      </c>
      <c r="O65" s="24" t="s">
        <v>363</v>
      </c>
      <c r="P65" s="17" t="s">
        <v>45</v>
      </c>
      <c r="Q65" s="17">
        <f t="shared" si="2"/>
        <v>28</v>
      </c>
      <c r="R65" s="21"/>
      <c r="S65" s="24"/>
      <c r="T65" s="17">
        <v>28</v>
      </c>
      <c r="U65" s="17">
        <v>500</v>
      </c>
      <c r="V65" s="17">
        <v>1800</v>
      </c>
      <c r="W65" s="17">
        <v>15</v>
      </c>
      <c r="X65" s="17">
        <v>45</v>
      </c>
      <c r="Y65" s="32"/>
    </row>
    <row r="66" s="2" customFormat="1" ht="21" spans="1:25">
      <c r="A66" s="17">
        <f>SUBTOTAL(103,K$6:K66)</f>
        <v>61</v>
      </c>
      <c r="B66" s="17" t="s">
        <v>367</v>
      </c>
      <c r="C66" s="40" t="s">
        <v>368</v>
      </c>
      <c r="D66" s="17" t="s">
        <v>35</v>
      </c>
      <c r="E66" s="17" t="s">
        <v>369</v>
      </c>
      <c r="F66" s="17" t="s">
        <v>370</v>
      </c>
      <c r="G66" s="17" t="s">
        <v>69</v>
      </c>
      <c r="H66" s="17" t="s">
        <v>69</v>
      </c>
      <c r="I66" s="17" t="s">
        <v>218</v>
      </c>
      <c r="J66" s="17" t="s">
        <v>361</v>
      </c>
      <c r="K66" s="20" t="s">
        <v>371</v>
      </c>
      <c r="L66" s="21" t="s">
        <v>372</v>
      </c>
      <c r="M66" s="17" t="s">
        <v>195</v>
      </c>
      <c r="N66" s="17" t="s">
        <v>172</v>
      </c>
      <c r="O66" s="21" t="s">
        <v>363</v>
      </c>
      <c r="P66" s="17" t="s">
        <v>45</v>
      </c>
      <c r="Q66" s="17">
        <f t="shared" si="2"/>
        <v>28</v>
      </c>
      <c r="R66" s="21"/>
      <c r="S66" s="21"/>
      <c r="T66" s="17">
        <v>28</v>
      </c>
      <c r="U66" s="17">
        <v>100</v>
      </c>
      <c r="V66" s="17">
        <v>360</v>
      </c>
      <c r="W66" s="17">
        <v>3</v>
      </c>
      <c r="X66" s="17">
        <v>9</v>
      </c>
      <c r="Y66" s="32"/>
    </row>
    <row r="67" s="1" customFormat="1" ht="21" spans="1:25">
      <c r="A67" s="17">
        <f>SUBTOTAL(103,K$6:K67)</f>
        <v>62</v>
      </c>
      <c r="B67" s="17" t="s">
        <v>373</v>
      </c>
      <c r="C67" s="40" t="s">
        <v>374</v>
      </c>
      <c r="D67" s="17" t="s">
        <v>76</v>
      </c>
      <c r="E67" s="17" t="s">
        <v>167</v>
      </c>
      <c r="F67" s="17" t="s">
        <v>168</v>
      </c>
      <c r="G67" s="17" t="s">
        <v>69</v>
      </c>
      <c r="H67" s="17" t="s">
        <v>218</v>
      </c>
      <c r="I67" s="17" t="s">
        <v>218</v>
      </c>
      <c r="J67" s="17" t="s">
        <v>361</v>
      </c>
      <c r="K67" s="20" t="s">
        <v>375</v>
      </c>
      <c r="L67" s="17" t="s">
        <v>170</v>
      </c>
      <c r="M67" s="17" t="s">
        <v>164</v>
      </c>
      <c r="N67" s="17" t="s">
        <v>172</v>
      </c>
      <c r="O67" s="24" t="s">
        <v>363</v>
      </c>
      <c r="P67" s="17" t="s">
        <v>45</v>
      </c>
      <c r="Q67" s="17">
        <f t="shared" si="2"/>
        <v>9.6</v>
      </c>
      <c r="R67" s="21"/>
      <c r="S67" s="24"/>
      <c r="T67" s="17">
        <v>9.6</v>
      </c>
      <c r="U67" s="17">
        <v>50</v>
      </c>
      <c r="V67" s="17">
        <v>180</v>
      </c>
      <c r="W67" s="17">
        <v>2</v>
      </c>
      <c r="X67" s="17">
        <v>6</v>
      </c>
      <c r="Y67" s="32"/>
    </row>
    <row r="68" s="1" customFormat="1" ht="21" spans="1:25">
      <c r="A68" s="17">
        <f>SUBTOTAL(103,K$6:K68)</f>
        <v>63</v>
      </c>
      <c r="B68" s="17" t="s">
        <v>376</v>
      </c>
      <c r="C68" s="40" t="s">
        <v>377</v>
      </c>
      <c r="D68" s="17" t="s">
        <v>76</v>
      </c>
      <c r="E68" s="17" t="s">
        <v>167</v>
      </c>
      <c r="F68" s="17" t="s">
        <v>168</v>
      </c>
      <c r="G68" s="17" t="s">
        <v>69</v>
      </c>
      <c r="H68" s="17" t="s">
        <v>218</v>
      </c>
      <c r="I68" s="17" t="s">
        <v>218</v>
      </c>
      <c r="J68" s="17" t="s">
        <v>361</v>
      </c>
      <c r="K68" s="20" t="s">
        <v>378</v>
      </c>
      <c r="L68" s="17" t="s">
        <v>170</v>
      </c>
      <c r="M68" s="17" t="s">
        <v>164</v>
      </c>
      <c r="N68" s="17" t="s">
        <v>172</v>
      </c>
      <c r="O68" s="24" t="s">
        <v>363</v>
      </c>
      <c r="P68" s="17" t="s">
        <v>45</v>
      </c>
      <c r="Q68" s="17">
        <f t="shared" si="2"/>
        <v>8.3</v>
      </c>
      <c r="R68" s="21"/>
      <c r="S68" s="24"/>
      <c r="T68" s="17">
        <v>8.3</v>
      </c>
      <c r="U68" s="17">
        <v>50</v>
      </c>
      <c r="V68" s="17">
        <v>180</v>
      </c>
      <c r="W68" s="17">
        <v>2</v>
      </c>
      <c r="X68" s="17">
        <v>6</v>
      </c>
      <c r="Y68" s="32"/>
    </row>
    <row r="69" s="1" customFormat="1" ht="21" spans="1:25">
      <c r="A69" s="17">
        <f>SUBTOTAL(103,K$6:K69)</f>
        <v>64</v>
      </c>
      <c r="B69" s="17" t="s">
        <v>379</v>
      </c>
      <c r="C69" s="40" t="s">
        <v>380</v>
      </c>
      <c r="D69" s="17" t="s">
        <v>76</v>
      </c>
      <c r="E69" s="17" t="s">
        <v>167</v>
      </c>
      <c r="F69" s="17" t="s">
        <v>168</v>
      </c>
      <c r="G69" s="17" t="s">
        <v>69</v>
      </c>
      <c r="H69" s="17" t="s">
        <v>218</v>
      </c>
      <c r="I69" s="17" t="s">
        <v>218</v>
      </c>
      <c r="J69" s="17" t="s">
        <v>361</v>
      </c>
      <c r="K69" s="20" t="s">
        <v>381</v>
      </c>
      <c r="L69" s="17" t="s">
        <v>170</v>
      </c>
      <c r="M69" s="17" t="s">
        <v>164</v>
      </c>
      <c r="N69" s="17" t="s">
        <v>172</v>
      </c>
      <c r="O69" s="24" t="s">
        <v>363</v>
      </c>
      <c r="P69" s="17" t="s">
        <v>45</v>
      </c>
      <c r="Q69" s="17">
        <f t="shared" si="2"/>
        <v>28</v>
      </c>
      <c r="R69" s="21"/>
      <c r="S69" s="24"/>
      <c r="T69" s="17">
        <v>28</v>
      </c>
      <c r="U69" s="17">
        <v>500</v>
      </c>
      <c r="V69" s="17">
        <v>1800</v>
      </c>
      <c r="W69" s="17">
        <v>15</v>
      </c>
      <c r="X69" s="17">
        <v>45</v>
      </c>
      <c r="Y69" s="32"/>
    </row>
    <row r="70" s="1" customFormat="1" ht="21" spans="1:25">
      <c r="A70" s="17">
        <f>SUBTOTAL(103,K$6:K70)</f>
        <v>65</v>
      </c>
      <c r="B70" s="17" t="s">
        <v>382</v>
      </c>
      <c r="C70" s="40" t="s">
        <v>383</v>
      </c>
      <c r="D70" s="17" t="s">
        <v>76</v>
      </c>
      <c r="E70" s="17" t="s">
        <v>167</v>
      </c>
      <c r="F70" s="17" t="s">
        <v>168</v>
      </c>
      <c r="G70" s="17" t="s">
        <v>69</v>
      </c>
      <c r="H70" s="17" t="s">
        <v>218</v>
      </c>
      <c r="I70" s="17" t="s">
        <v>218</v>
      </c>
      <c r="J70" s="17" t="s">
        <v>361</v>
      </c>
      <c r="K70" s="20" t="s">
        <v>384</v>
      </c>
      <c r="L70" s="17" t="s">
        <v>170</v>
      </c>
      <c r="M70" s="17" t="s">
        <v>164</v>
      </c>
      <c r="N70" s="17" t="s">
        <v>172</v>
      </c>
      <c r="O70" s="24" t="s">
        <v>363</v>
      </c>
      <c r="P70" s="17" t="s">
        <v>45</v>
      </c>
      <c r="Q70" s="17">
        <f t="shared" si="2"/>
        <v>26</v>
      </c>
      <c r="R70" s="21"/>
      <c r="S70" s="24"/>
      <c r="T70" s="17">
        <v>26</v>
      </c>
      <c r="U70" s="17">
        <v>300</v>
      </c>
      <c r="V70" s="17">
        <v>1080</v>
      </c>
      <c r="W70" s="17">
        <v>9</v>
      </c>
      <c r="X70" s="17">
        <v>27</v>
      </c>
      <c r="Y70" s="32"/>
    </row>
    <row r="71" s="1" customFormat="1" ht="31.5" spans="1:25">
      <c r="A71" s="17">
        <f>SUBTOTAL(103,K$6:K71)</f>
        <v>66</v>
      </c>
      <c r="B71" s="17" t="s">
        <v>385</v>
      </c>
      <c r="C71" s="40" t="s">
        <v>386</v>
      </c>
      <c r="D71" s="17" t="s">
        <v>76</v>
      </c>
      <c r="E71" s="17" t="s">
        <v>167</v>
      </c>
      <c r="F71" s="17" t="s">
        <v>168</v>
      </c>
      <c r="G71" s="17" t="s">
        <v>69</v>
      </c>
      <c r="H71" s="17" t="s">
        <v>218</v>
      </c>
      <c r="I71" s="17" t="s">
        <v>218</v>
      </c>
      <c r="J71" s="17" t="s">
        <v>361</v>
      </c>
      <c r="K71" s="20" t="s">
        <v>387</v>
      </c>
      <c r="L71" s="17" t="s">
        <v>170</v>
      </c>
      <c r="M71" s="17" t="s">
        <v>164</v>
      </c>
      <c r="N71" s="17" t="s">
        <v>172</v>
      </c>
      <c r="O71" s="24" t="s">
        <v>363</v>
      </c>
      <c r="P71" s="17" t="s">
        <v>45</v>
      </c>
      <c r="Q71" s="17">
        <f t="shared" si="2"/>
        <v>26</v>
      </c>
      <c r="R71" s="21"/>
      <c r="S71" s="24"/>
      <c r="T71" s="17">
        <v>26</v>
      </c>
      <c r="U71" s="17">
        <v>300</v>
      </c>
      <c r="V71" s="17">
        <v>1080</v>
      </c>
      <c r="W71" s="17">
        <v>9</v>
      </c>
      <c r="X71" s="17">
        <v>27</v>
      </c>
      <c r="Y71" s="32"/>
    </row>
    <row r="72" s="2" customFormat="1" ht="21" spans="1:25">
      <c r="A72" s="17">
        <f>SUBTOTAL(103,K$6:K72)</f>
        <v>67</v>
      </c>
      <c r="B72" s="17" t="s">
        <v>388</v>
      </c>
      <c r="C72" s="40" t="s">
        <v>389</v>
      </c>
      <c r="D72" s="17" t="s">
        <v>76</v>
      </c>
      <c r="E72" s="17" t="s">
        <v>77</v>
      </c>
      <c r="F72" s="17" t="s">
        <v>390</v>
      </c>
      <c r="G72" s="17" t="s">
        <v>69</v>
      </c>
      <c r="H72" s="17" t="s">
        <v>218</v>
      </c>
      <c r="I72" s="17" t="s">
        <v>218</v>
      </c>
      <c r="J72" s="17" t="s">
        <v>361</v>
      </c>
      <c r="K72" s="20" t="s">
        <v>391</v>
      </c>
      <c r="L72" s="21" t="s">
        <v>392</v>
      </c>
      <c r="M72" s="17" t="s">
        <v>164</v>
      </c>
      <c r="N72" s="17" t="s">
        <v>172</v>
      </c>
      <c r="O72" s="21" t="s">
        <v>363</v>
      </c>
      <c r="P72" s="17" t="s">
        <v>45</v>
      </c>
      <c r="Q72" s="17">
        <f t="shared" si="2"/>
        <v>12</v>
      </c>
      <c r="R72" s="21"/>
      <c r="S72" s="21"/>
      <c r="T72" s="17">
        <v>12</v>
      </c>
      <c r="U72" s="17">
        <v>300</v>
      </c>
      <c r="V72" s="17">
        <v>1080</v>
      </c>
      <c r="W72" s="17">
        <v>9</v>
      </c>
      <c r="X72" s="17">
        <v>27</v>
      </c>
      <c r="Y72" s="32"/>
    </row>
    <row r="73" s="2" customFormat="1" ht="21" spans="1:25">
      <c r="A73" s="17">
        <f>SUBTOTAL(103,K$6:K73)</f>
        <v>68</v>
      </c>
      <c r="B73" s="17" t="s">
        <v>393</v>
      </c>
      <c r="C73" s="40" t="s">
        <v>394</v>
      </c>
      <c r="D73" s="17" t="s">
        <v>35</v>
      </c>
      <c r="E73" s="17" t="s">
        <v>354</v>
      </c>
      <c r="F73" s="17" t="s">
        <v>355</v>
      </c>
      <c r="G73" s="17" t="s">
        <v>69</v>
      </c>
      <c r="H73" s="17" t="s">
        <v>218</v>
      </c>
      <c r="I73" s="17" t="s">
        <v>218</v>
      </c>
      <c r="J73" s="17" t="s">
        <v>361</v>
      </c>
      <c r="K73" s="20" t="s">
        <v>395</v>
      </c>
      <c r="L73" s="17" t="s">
        <v>396</v>
      </c>
      <c r="M73" s="17" t="s">
        <v>164</v>
      </c>
      <c r="N73" s="17" t="s">
        <v>172</v>
      </c>
      <c r="O73" s="21" t="s">
        <v>363</v>
      </c>
      <c r="P73" s="17" t="s">
        <v>45</v>
      </c>
      <c r="Q73" s="17">
        <f t="shared" si="2"/>
        <v>10</v>
      </c>
      <c r="R73" s="21"/>
      <c r="S73" s="21"/>
      <c r="T73" s="17">
        <v>10</v>
      </c>
      <c r="U73" s="17">
        <v>100</v>
      </c>
      <c r="V73" s="17">
        <v>360</v>
      </c>
      <c r="W73" s="17">
        <v>3</v>
      </c>
      <c r="X73" s="17">
        <v>9</v>
      </c>
      <c r="Y73" s="33"/>
    </row>
    <row r="74" s="2" customFormat="1" ht="31.5" spans="1:25">
      <c r="A74" s="17">
        <f>SUBTOTAL(103,K$6:K74)</f>
        <v>69</v>
      </c>
      <c r="B74" s="17" t="s">
        <v>397</v>
      </c>
      <c r="C74" s="40" t="s">
        <v>398</v>
      </c>
      <c r="D74" s="17" t="s">
        <v>35</v>
      </c>
      <c r="E74" s="17" t="s">
        <v>190</v>
      </c>
      <c r="F74" s="17" t="s">
        <v>191</v>
      </c>
      <c r="G74" s="17" t="s">
        <v>69</v>
      </c>
      <c r="H74" s="17" t="s">
        <v>69</v>
      </c>
      <c r="I74" s="17" t="s">
        <v>244</v>
      </c>
      <c r="J74" s="17" t="s">
        <v>399</v>
      </c>
      <c r="K74" s="20" t="s">
        <v>400</v>
      </c>
      <c r="L74" s="17" t="s">
        <v>401</v>
      </c>
      <c r="M74" s="17" t="s">
        <v>279</v>
      </c>
      <c r="N74" s="17" t="s">
        <v>172</v>
      </c>
      <c r="O74" s="21" t="s">
        <v>363</v>
      </c>
      <c r="P74" s="17" t="s">
        <v>45</v>
      </c>
      <c r="Q74" s="17">
        <f t="shared" si="2"/>
        <v>28</v>
      </c>
      <c r="R74" s="21"/>
      <c r="S74" s="21"/>
      <c r="T74" s="17">
        <v>28</v>
      </c>
      <c r="U74" s="17">
        <v>20</v>
      </c>
      <c r="V74" s="17">
        <v>72</v>
      </c>
      <c r="W74" s="17">
        <v>1</v>
      </c>
      <c r="X74" s="17">
        <v>3</v>
      </c>
      <c r="Y74" s="19"/>
    </row>
    <row r="75" s="2" customFormat="1" ht="21" spans="1:25">
      <c r="A75" s="17">
        <f>SUBTOTAL(103,K$6:K75)</f>
        <v>70</v>
      </c>
      <c r="B75" s="17" t="s">
        <v>402</v>
      </c>
      <c r="C75" s="40" t="s">
        <v>403</v>
      </c>
      <c r="D75" s="17" t="s">
        <v>76</v>
      </c>
      <c r="E75" s="17" t="s">
        <v>167</v>
      </c>
      <c r="F75" s="17" t="s">
        <v>168</v>
      </c>
      <c r="G75" s="17" t="s">
        <v>69</v>
      </c>
      <c r="H75" s="17" t="s">
        <v>244</v>
      </c>
      <c r="I75" s="17" t="s">
        <v>244</v>
      </c>
      <c r="J75" s="17" t="s">
        <v>399</v>
      </c>
      <c r="K75" s="20" t="s">
        <v>404</v>
      </c>
      <c r="L75" s="17" t="s">
        <v>170</v>
      </c>
      <c r="M75" s="17" t="s">
        <v>164</v>
      </c>
      <c r="N75" s="17" t="s">
        <v>172</v>
      </c>
      <c r="O75" s="21" t="s">
        <v>363</v>
      </c>
      <c r="P75" s="17" t="s">
        <v>45</v>
      </c>
      <c r="Q75" s="17">
        <f t="shared" si="2"/>
        <v>50</v>
      </c>
      <c r="R75" s="21"/>
      <c r="S75" s="21"/>
      <c r="T75" s="17">
        <v>50</v>
      </c>
      <c r="U75" s="17">
        <v>50</v>
      </c>
      <c r="V75" s="17">
        <v>180</v>
      </c>
      <c r="W75" s="17">
        <v>2</v>
      </c>
      <c r="X75" s="17">
        <v>6</v>
      </c>
      <c r="Y75" s="32"/>
    </row>
    <row r="76" s="2" customFormat="1" ht="21" spans="1:25">
      <c r="A76" s="17">
        <f>SUBTOTAL(103,K$6:K76)</f>
        <v>71</v>
      </c>
      <c r="B76" s="17" t="s">
        <v>405</v>
      </c>
      <c r="C76" s="40" t="s">
        <v>406</v>
      </c>
      <c r="D76" s="17" t="s">
        <v>76</v>
      </c>
      <c r="E76" s="17" t="s">
        <v>167</v>
      </c>
      <c r="F76" s="17" t="s">
        <v>168</v>
      </c>
      <c r="G76" s="17" t="s">
        <v>69</v>
      </c>
      <c r="H76" s="17" t="s">
        <v>244</v>
      </c>
      <c r="I76" s="17" t="s">
        <v>244</v>
      </c>
      <c r="J76" s="17" t="s">
        <v>399</v>
      </c>
      <c r="K76" s="20" t="s">
        <v>407</v>
      </c>
      <c r="L76" s="17" t="s">
        <v>170</v>
      </c>
      <c r="M76" s="17" t="s">
        <v>164</v>
      </c>
      <c r="N76" s="17" t="s">
        <v>172</v>
      </c>
      <c r="O76" s="21" t="s">
        <v>363</v>
      </c>
      <c r="P76" s="17" t="s">
        <v>45</v>
      </c>
      <c r="Q76" s="17">
        <f t="shared" si="2"/>
        <v>50</v>
      </c>
      <c r="R76" s="21"/>
      <c r="S76" s="21"/>
      <c r="T76" s="17">
        <v>50</v>
      </c>
      <c r="U76" s="17">
        <v>50</v>
      </c>
      <c r="V76" s="17">
        <v>180</v>
      </c>
      <c r="W76" s="17">
        <v>2</v>
      </c>
      <c r="X76" s="17">
        <v>6</v>
      </c>
      <c r="Y76" s="32"/>
    </row>
    <row r="77" s="2" customFormat="1" ht="31.5" spans="1:25">
      <c r="A77" s="17">
        <f>SUBTOTAL(103,K$6:K77)</f>
        <v>72</v>
      </c>
      <c r="B77" s="17" t="s">
        <v>408</v>
      </c>
      <c r="C77" s="40" t="s">
        <v>409</v>
      </c>
      <c r="D77" s="17" t="s">
        <v>35</v>
      </c>
      <c r="E77" s="17" t="s">
        <v>190</v>
      </c>
      <c r="F77" s="17" t="s">
        <v>191</v>
      </c>
      <c r="G77" s="17" t="s">
        <v>69</v>
      </c>
      <c r="H77" s="17" t="s">
        <v>244</v>
      </c>
      <c r="I77" s="17" t="s">
        <v>244</v>
      </c>
      <c r="J77" s="17" t="s">
        <v>399</v>
      </c>
      <c r="K77" s="20" t="s">
        <v>410</v>
      </c>
      <c r="L77" s="17" t="s">
        <v>401</v>
      </c>
      <c r="M77" s="17" t="s">
        <v>195</v>
      </c>
      <c r="N77" s="17" t="s">
        <v>172</v>
      </c>
      <c r="O77" s="21" t="s">
        <v>363</v>
      </c>
      <c r="P77" s="17" t="s">
        <v>45</v>
      </c>
      <c r="Q77" s="17">
        <f t="shared" si="2"/>
        <v>26</v>
      </c>
      <c r="R77" s="21"/>
      <c r="S77" s="21"/>
      <c r="T77" s="17">
        <v>26</v>
      </c>
      <c r="U77" s="17">
        <v>20</v>
      </c>
      <c r="V77" s="17">
        <v>72</v>
      </c>
      <c r="W77" s="17">
        <v>1</v>
      </c>
      <c r="X77" s="17">
        <v>3</v>
      </c>
      <c r="Y77" s="32"/>
    </row>
    <row r="78" s="2" customFormat="1" ht="21" spans="1:25">
      <c r="A78" s="17">
        <f>SUBTOTAL(103,K$6:K78)</f>
        <v>73</v>
      </c>
      <c r="B78" s="17" t="s">
        <v>411</v>
      </c>
      <c r="C78" s="40" t="s">
        <v>412</v>
      </c>
      <c r="D78" s="17" t="s">
        <v>76</v>
      </c>
      <c r="E78" s="17" t="s">
        <v>167</v>
      </c>
      <c r="F78" s="17" t="s">
        <v>168</v>
      </c>
      <c r="G78" s="17" t="s">
        <v>69</v>
      </c>
      <c r="H78" s="17" t="s">
        <v>244</v>
      </c>
      <c r="I78" s="17" t="s">
        <v>244</v>
      </c>
      <c r="J78" s="17" t="s">
        <v>399</v>
      </c>
      <c r="K78" s="20" t="s">
        <v>413</v>
      </c>
      <c r="L78" s="17" t="s">
        <v>170</v>
      </c>
      <c r="M78" s="17" t="s">
        <v>164</v>
      </c>
      <c r="N78" s="17" t="s">
        <v>172</v>
      </c>
      <c r="O78" s="21" t="s">
        <v>363</v>
      </c>
      <c r="P78" s="17" t="s">
        <v>45</v>
      </c>
      <c r="Q78" s="17">
        <f t="shared" si="2"/>
        <v>20</v>
      </c>
      <c r="R78" s="21"/>
      <c r="S78" s="21"/>
      <c r="T78" s="17">
        <v>20</v>
      </c>
      <c r="U78" s="17">
        <v>60</v>
      </c>
      <c r="V78" s="17">
        <v>216</v>
      </c>
      <c r="W78" s="17">
        <v>2</v>
      </c>
      <c r="X78" s="17">
        <v>6</v>
      </c>
      <c r="Y78" s="32"/>
    </row>
    <row r="79" s="2" customFormat="1" ht="31.5" spans="1:25">
      <c r="A79" s="17">
        <f>SUBTOTAL(103,K$6:K79)</f>
        <v>74</v>
      </c>
      <c r="B79" s="17" t="s">
        <v>414</v>
      </c>
      <c r="C79" s="40" t="s">
        <v>415</v>
      </c>
      <c r="D79" s="17" t="s">
        <v>35</v>
      </c>
      <c r="E79" s="17" t="s">
        <v>190</v>
      </c>
      <c r="F79" s="17" t="s">
        <v>191</v>
      </c>
      <c r="G79" s="17" t="s">
        <v>69</v>
      </c>
      <c r="H79" s="17" t="s">
        <v>69</v>
      </c>
      <c r="I79" s="17" t="s">
        <v>244</v>
      </c>
      <c r="J79" s="17" t="s">
        <v>399</v>
      </c>
      <c r="K79" s="20" t="s">
        <v>416</v>
      </c>
      <c r="L79" s="17" t="s">
        <v>417</v>
      </c>
      <c r="M79" s="17" t="s">
        <v>195</v>
      </c>
      <c r="N79" s="17" t="s">
        <v>172</v>
      </c>
      <c r="O79" s="21" t="s">
        <v>363</v>
      </c>
      <c r="P79" s="17" t="s">
        <v>45</v>
      </c>
      <c r="Q79" s="17">
        <f t="shared" si="2"/>
        <v>29</v>
      </c>
      <c r="R79" s="21"/>
      <c r="S79" s="21"/>
      <c r="T79" s="17">
        <v>29</v>
      </c>
      <c r="U79" s="17">
        <v>20</v>
      </c>
      <c r="V79" s="17">
        <v>72</v>
      </c>
      <c r="W79" s="17">
        <v>1</v>
      </c>
      <c r="X79" s="17">
        <v>3</v>
      </c>
      <c r="Y79" s="32"/>
    </row>
    <row r="80" s="1" customFormat="1" ht="21" spans="1:25">
      <c r="A80" s="17">
        <f>SUBTOTAL(103,K$6:K80)</f>
        <v>75</v>
      </c>
      <c r="B80" s="17" t="s">
        <v>418</v>
      </c>
      <c r="C80" s="40" t="s">
        <v>419</v>
      </c>
      <c r="D80" s="17" t="s">
        <v>76</v>
      </c>
      <c r="E80" s="17" t="s">
        <v>167</v>
      </c>
      <c r="F80" s="17" t="s">
        <v>168</v>
      </c>
      <c r="G80" s="17" t="s">
        <v>69</v>
      </c>
      <c r="H80" s="17" t="s">
        <v>244</v>
      </c>
      <c r="I80" s="17" t="s">
        <v>244</v>
      </c>
      <c r="J80" s="17" t="s">
        <v>420</v>
      </c>
      <c r="K80" s="20" t="s">
        <v>421</v>
      </c>
      <c r="L80" s="17" t="s">
        <v>170</v>
      </c>
      <c r="M80" s="17" t="s">
        <v>164</v>
      </c>
      <c r="N80" s="17" t="s">
        <v>172</v>
      </c>
      <c r="O80" s="24" t="s">
        <v>363</v>
      </c>
      <c r="P80" s="17" t="s">
        <v>45</v>
      </c>
      <c r="Q80" s="17">
        <f t="shared" si="2"/>
        <v>20</v>
      </c>
      <c r="R80" s="21"/>
      <c r="S80" s="24"/>
      <c r="T80" s="17">
        <v>20</v>
      </c>
      <c r="U80" s="17">
        <v>200</v>
      </c>
      <c r="V80" s="17">
        <v>720</v>
      </c>
      <c r="W80" s="17">
        <v>6</v>
      </c>
      <c r="X80" s="17">
        <v>18</v>
      </c>
      <c r="Y80" s="32"/>
    </row>
    <row r="81" s="1" customFormat="1" ht="70" customHeight="1" spans="1:25">
      <c r="A81" s="17">
        <f>SUBTOTAL(103,K$6:K81)</f>
        <v>76</v>
      </c>
      <c r="B81" s="17" t="s">
        <v>422</v>
      </c>
      <c r="C81" s="40" t="s">
        <v>423</v>
      </c>
      <c r="D81" s="17" t="s">
        <v>76</v>
      </c>
      <c r="E81" s="17" t="s">
        <v>167</v>
      </c>
      <c r="F81" s="17" t="s">
        <v>168</v>
      </c>
      <c r="G81" s="17" t="s">
        <v>69</v>
      </c>
      <c r="H81" s="17" t="s">
        <v>244</v>
      </c>
      <c r="I81" s="17" t="s">
        <v>244</v>
      </c>
      <c r="J81" s="17" t="s">
        <v>424</v>
      </c>
      <c r="K81" s="20" t="s">
        <v>425</v>
      </c>
      <c r="L81" s="17" t="s">
        <v>170</v>
      </c>
      <c r="M81" s="17" t="s">
        <v>195</v>
      </c>
      <c r="N81" s="17" t="s">
        <v>172</v>
      </c>
      <c r="O81" s="24" t="s">
        <v>363</v>
      </c>
      <c r="P81" s="17" t="s">
        <v>45</v>
      </c>
      <c r="Q81" s="17">
        <f t="shared" si="2"/>
        <v>98</v>
      </c>
      <c r="R81" s="21"/>
      <c r="S81" s="24"/>
      <c r="T81" s="17">
        <v>98</v>
      </c>
      <c r="U81" s="17">
        <v>500</v>
      </c>
      <c r="V81" s="17">
        <v>1800</v>
      </c>
      <c r="W81" s="17">
        <v>15</v>
      </c>
      <c r="X81" s="17">
        <v>45</v>
      </c>
      <c r="Y81" s="32"/>
    </row>
    <row r="82" s="2" customFormat="1" ht="31.5" spans="1:25">
      <c r="A82" s="17">
        <f>SUBTOTAL(103,K$6:K82)</f>
        <v>77</v>
      </c>
      <c r="B82" s="17" t="s">
        <v>426</v>
      </c>
      <c r="C82" s="40" t="s">
        <v>427</v>
      </c>
      <c r="D82" s="17" t="s">
        <v>35</v>
      </c>
      <c r="E82" s="17" t="s">
        <v>190</v>
      </c>
      <c r="F82" s="17" t="s">
        <v>191</v>
      </c>
      <c r="G82" s="17" t="s">
        <v>69</v>
      </c>
      <c r="H82" s="17" t="s">
        <v>244</v>
      </c>
      <c r="I82" s="17" t="s">
        <v>244</v>
      </c>
      <c r="J82" s="17" t="s">
        <v>399</v>
      </c>
      <c r="K82" s="20" t="s">
        <v>428</v>
      </c>
      <c r="L82" s="17" t="s">
        <v>417</v>
      </c>
      <c r="M82" s="17" t="s">
        <v>195</v>
      </c>
      <c r="N82" s="17" t="s">
        <v>172</v>
      </c>
      <c r="O82" s="21" t="s">
        <v>363</v>
      </c>
      <c r="P82" s="17" t="s">
        <v>45</v>
      </c>
      <c r="Q82" s="17">
        <f t="shared" si="2"/>
        <v>28</v>
      </c>
      <c r="R82" s="21"/>
      <c r="S82" s="21"/>
      <c r="T82" s="17">
        <v>28</v>
      </c>
      <c r="U82" s="17">
        <v>20</v>
      </c>
      <c r="V82" s="17">
        <v>72</v>
      </c>
      <c r="W82" s="17">
        <v>1</v>
      </c>
      <c r="X82" s="17">
        <v>3</v>
      </c>
      <c r="Y82" s="32"/>
    </row>
    <row r="83" s="1" customFormat="1" ht="31.5" spans="1:25">
      <c r="A83" s="17">
        <f>SUBTOTAL(103,K$6:K83)</f>
        <v>78</v>
      </c>
      <c r="B83" s="17" t="s">
        <v>429</v>
      </c>
      <c r="C83" s="40" t="s">
        <v>430</v>
      </c>
      <c r="D83" s="17" t="s">
        <v>76</v>
      </c>
      <c r="E83" s="17" t="s">
        <v>85</v>
      </c>
      <c r="F83" s="17" t="s">
        <v>86</v>
      </c>
      <c r="G83" s="17" t="s">
        <v>69</v>
      </c>
      <c r="H83" s="17" t="s">
        <v>244</v>
      </c>
      <c r="I83" s="17" t="s">
        <v>244</v>
      </c>
      <c r="J83" s="17" t="s">
        <v>399</v>
      </c>
      <c r="K83" s="20" t="s">
        <v>431</v>
      </c>
      <c r="L83" s="17" t="s">
        <v>205</v>
      </c>
      <c r="M83" s="17" t="s">
        <v>195</v>
      </c>
      <c r="N83" s="17" t="s">
        <v>172</v>
      </c>
      <c r="O83" s="24" t="s">
        <v>363</v>
      </c>
      <c r="P83" s="17" t="s">
        <v>45</v>
      </c>
      <c r="Q83" s="17">
        <f t="shared" si="2"/>
        <v>99</v>
      </c>
      <c r="R83" s="21"/>
      <c r="S83" s="24"/>
      <c r="T83" s="17">
        <v>99</v>
      </c>
      <c r="U83" s="17">
        <v>300</v>
      </c>
      <c r="V83" s="17">
        <v>1080</v>
      </c>
      <c r="W83" s="17">
        <v>9</v>
      </c>
      <c r="X83" s="17">
        <v>27</v>
      </c>
      <c r="Y83" s="32"/>
    </row>
    <row r="84" s="1" customFormat="1" ht="31.5" spans="1:25">
      <c r="A84" s="17">
        <f>SUBTOTAL(103,K$6:K84)</f>
        <v>79</v>
      </c>
      <c r="B84" s="17" t="s">
        <v>432</v>
      </c>
      <c r="C84" s="40" t="s">
        <v>433</v>
      </c>
      <c r="D84" s="17" t="s">
        <v>76</v>
      </c>
      <c r="E84" s="17" t="s">
        <v>85</v>
      </c>
      <c r="F84" s="17" t="s">
        <v>78</v>
      </c>
      <c r="G84" s="17" t="s">
        <v>69</v>
      </c>
      <c r="H84" s="17" t="s">
        <v>244</v>
      </c>
      <c r="I84" s="17" t="s">
        <v>244</v>
      </c>
      <c r="J84" s="17" t="s">
        <v>399</v>
      </c>
      <c r="K84" s="20" t="s">
        <v>434</v>
      </c>
      <c r="L84" s="21" t="s">
        <v>205</v>
      </c>
      <c r="M84" s="17" t="s">
        <v>164</v>
      </c>
      <c r="N84" s="17" t="s">
        <v>172</v>
      </c>
      <c r="O84" s="24" t="s">
        <v>363</v>
      </c>
      <c r="P84" s="17" t="s">
        <v>45</v>
      </c>
      <c r="Q84" s="17">
        <f t="shared" si="2"/>
        <v>20</v>
      </c>
      <c r="R84" s="21"/>
      <c r="S84" s="24"/>
      <c r="T84" s="17">
        <v>20</v>
      </c>
      <c r="U84" s="17">
        <v>200</v>
      </c>
      <c r="V84" s="17">
        <v>720</v>
      </c>
      <c r="W84" s="17">
        <v>6</v>
      </c>
      <c r="X84" s="17">
        <v>18</v>
      </c>
      <c r="Y84" s="33"/>
    </row>
    <row r="85" s="1" customFormat="1" ht="21" spans="1:25">
      <c r="A85" s="19">
        <f>SUBTOTAL(103,K$6:K85)</f>
        <v>80</v>
      </c>
      <c r="B85" s="34" t="s">
        <v>435</v>
      </c>
      <c r="C85" s="41" t="s">
        <v>436</v>
      </c>
      <c r="D85" s="22" t="s">
        <v>76</v>
      </c>
      <c r="E85" s="17" t="s">
        <v>167</v>
      </c>
      <c r="F85" s="17" t="s">
        <v>437</v>
      </c>
      <c r="G85" s="17" t="s">
        <v>69</v>
      </c>
      <c r="H85" s="34" t="s">
        <v>176</v>
      </c>
      <c r="I85" s="34" t="s">
        <v>176</v>
      </c>
      <c r="J85" s="34" t="s">
        <v>438</v>
      </c>
      <c r="K85" s="23" t="s">
        <v>439</v>
      </c>
      <c r="L85" s="17" t="s">
        <v>170</v>
      </c>
      <c r="M85" s="17" t="s">
        <v>248</v>
      </c>
      <c r="N85" s="17" t="s">
        <v>172</v>
      </c>
      <c r="O85" s="24" t="s">
        <v>363</v>
      </c>
      <c r="P85" s="17" t="s">
        <v>45</v>
      </c>
      <c r="Q85" s="17">
        <f t="shared" si="2"/>
        <v>3.28</v>
      </c>
      <c r="R85" s="24"/>
      <c r="S85" s="24"/>
      <c r="T85" s="24">
        <f>8-4.72</f>
        <v>3.28</v>
      </c>
      <c r="U85" s="17">
        <v>300</v>
      </c>
      <c r="V85" s="17">
        <v>9600</v>
      </c>
      <c r="W85" s="17">
        <v>50</v>
      </c>
      <c r="X85" s="17">
        <v>140</v>
      </c>
      <c r="Y85" s="17"/>
    </row>
    <row r="86" s="1" customFormat="1" ht="31.5" spans="1:25">
      <c r="A86" s="17">
        <f>SUBTOTAL(103,K$6:K86)</f>
        <v>81</v>
      </c>
      <c r="B86" s="22" t="s">
        <v>440</v>
      </c>
      <c r="C86" s="40" t="s">
        <v>441</v>
      </c>
      <c r="D86" s="22" t="s">
        <v>76</v>
      </c>
      <c r="E86" s="17" t="s">
        <v>167</v>
      </c>
      <c r="F86" s="17" t="s">
        <v>168</v>
      </c>
      <c r="G86" s="17" t="s">
        <v>69</v>
      </c>
      <c r="H86" s="17" t="s">
        <v>69</v>
      </c>
      <c r="I86" s="22" t="s">
        <v>442</v>
      </c>
      <c r="J86" s="22" t="s">
        <v>443</v>
      </c>
      <c r="K86" s="23" t="s">
        <v>444</v>
      </c>
      <c r="L86" s="17" t="s">
        <v>170</v>
      </c>
      <c r="M86" s="17" t="s">
        <v>279</v>
      </c>
      <c r="N86" s="17" t="s">
        <v>172</v>
      </c>
      <c r="O86" s="24" t="s">
        <v>363</v>
      </c>
      <c r="P86" s="17" t="s">
        <v>45</v>
      </c>
      <c r="Q86" s="17">
        <f t="shared" si="2"/>
        <v>27</v>
      </c>
      <c r="R86" s="35"/>
      <c r="S86" s="35"/>
      <c r="T86" s="35">
        <v>27</v>
      </c>
      <c r="U86" s="17">
        <v>200</v>
      </c>
      <c r="V86" s="17">
        <v>700</v>
      </c>
      <c r="W86" s="17">
        <v>3</v>
      </c>
      <c r="X86" s="17">
        <v>11</v>
      </c>
      <c r="Y86" s="17"/>
    </row>
    <row r="87" ht="84" spans="1:25">
      <c r="A87" s="17">
        <f>SUBTOTAL(103,K$6:K87)</f>
        <v>82</v>
      </c>
      <c r="B87" s="22" t="s">
        <v>445</v>
      </c>
      <c r="C87" s="40" t="s">
        <v>446</v>
      </c>
      <c r="D87" s="22" t="s">
        <v>35</v>
      </c>
      <c r="E87" s="17" t="s">
        <v>242</v>
      </c>
      <c r="F87" s="17" t="s">
        <v>243</v>
      </c>
      <c r="G87" s="17" t="s">
        <v>69</v>
      </c>
      <c r="H87" s="17" t="s">
        <v>51</v>
      </c>
      <c r="I87" s="21" t="s">
        <v>51</v>
      </c>
      <c r="J87" s="21" t="s">
        <v>52</v>
      </c>
      <c r="K87" s="23" t="s">
        <v>447</v>
      </c>
      <c r="L87" s="17" t="s">
        <v>448</v>
      </c>
      <c r="M87" s="17" t="s">
        <v>449</v>
      </c>
      <c r="N87" s="17" t="s">
        <v>172</v>
      </c>
      <c r="O87" s="17" t="s">
        <v>450</v>
      </c>
      <c r="P87" s="17" t="s">
        <v>45</v>
      </c>
      <c r="Q87" s="17">
        <f t="shared" ref="Q87:Q103" si="3">R87+S87+T87</f>
        <v>1001</v>
      </c>
      <c r="R87" s="35">
        <v>1001</v>
      </c>
      <c r="S87" s="35"/>
      <c r="T87" s="35"/>
      <c r="U87" s="17">
        <v>123</v>
      </c>
      <c r="V87" s="17">
        <v>358</v>
      </c>
      <c r="W87" s="17">
        <v>0</v>
      </c>
      <c r="X87" s="17">
        <v>0</v>
      </c>
      <c r="Y87" s="17"/>
    </row>
    <row r="88" ht="31.5" spans="1:25">
      <c r="A88" s="17">
        <f>SUBTOTAL(103,K$6:K88)</f>
        <v>83</v>
      </c>
      <c r="B88" s="22" t="s">
        <v>451</v>
      </c>
      <c r="C88" s="40" t="s">
        <v>452</v>
      </c>
      <c r="D88" s="22" t="s">
        <v>76</v>
      </c>
      <c r="E88" s="17" t="s">
        <v>77</v>
      </c>
      <c r="F88" s="17" t="s">
        <v>78</v>
      </c>
      <c r="G88" s="17" t="s">
        <v>69</v>
      </c>
      <c r="H88" s="17" t="s">
        <v>244</v>
      </c>
      <c r="I88" s="22" t="s">
        <v>244</v>
      </c>
      <c r="J88" s="22" t="s">
        <v>399</v>
      </c>
      <c r="K88" s="23" t="s">
        <v>453</v>
      </c>
      <c r="L88" s="17" t="s">
        <v>186</v>
      </c>
      <c r="M88" s="17" t="s">
        <v>195</v>
      </c>
      <c r="N88" s="17" t="s">
        <v>172</v>
      </c>
      <c r="O88" s="17">
        <v>2025</v>
      </c>
      <c r="P88" s="17" t="s">
        <v>45</v>
      </c>
      <c r="Q88" s="17">
        <f t="shared" si="3"/>
        <v>80</v>
      </c>
      <c r="R88" s="35"/>
      <c r="S88" s="35"/>
      <c r="T88" s="35">
        <v>80</v>
      </c>
      <c r="U88" s="17">
        <v>36</v>
      </c>
      <c r="V88" s="17">
        <v>120</v>
      </c>
      <c r="W88" s="17">
        <v>2</v>
      </c>
      <c r="X88" s="17">
        <v>4</v>
      </c>
      <c r="Y88" s="36"/>
    </row>
    <row r="89" ht="31.5" spans="1:25">
      <c r="A89" s="17">
        <f>SUBTOTAL(103,K$6:K89)</f>
        <v>84</v>
      </c>
      <c r="B89" s="22" t="s">
        <v>454</v>
      </c>
      <c r="C89" s="40" t="s">
        <v>455</v>
      </c>
      <c r="D89" s="22" t="s">
        <v>76</v>
      </c>
      <c r="E89" s="17" t="s">
        <v>77</v>
      </c>
      <c r="F89" s="17" t="s">
        <v>390</v>
      </c>
      <c r="G89" s="17" t="s">
        <v>69</v>
      </c>
      <c r="H89" s="17" t="s">
        <v>244</v>
      </c>
      <c r="I89" s="22" t="s">
        <v>244</v>
      </c>
      <c r="J89" s="22" t="s">
        <v>420</v>
      </c>
      <c r="K89" s="23" t="s">
        <v>456</v>
      </c>
      <c r="L89" s="17" t="s">
        <v>205</v>
      </c>
      <c r="M89" s="17" t="s">
        <v>279</v>
      </c>
      <c r="N89" s="17" t="s">
        <v>172</v>
      </c>
      <c r="O89" s="17">
        <v>2025</v>
      </c>
      <c r="P89" s="17" t="s">
        <v>45</v>
      </c>
      <c r="Q89" s="17">
        <f t="shared" si="3"/>
        <v>26</v>
      </c>
      <c r="R89" s="35"/>
      <c r="S89" s="35"/>
      <c r="T89" s="35">
        <v>26</v>
      </c>
      <c r="U89" s="17">
        <v>130</v>
      </c>
      <c r="V89" s="17">
        <v>307</v>
      </c>
      <c r="W89" s="17">
        <v>6</v>
      </c>
      <c r="X89" s="17">
        <v>13</v>
      </c>
      <c r="Y89" s="37"/>
    </row>
    <row r="90" ht="21" spans="1:25">
      <c r="A90" s="17">
        <f>SUBTOTAL(103,K$6:K90)</f>
        <v>85</v>
      </c>
      <c r="B90" s="22" t="s">
        <v>457</v>
      </c>
      <c r="C90" s="40" t="s">
        <v>458</v>
      </c>
      <c r="D90" s="22" t="s">
        <v>76</v>
      </c>
      <c r="E90" s="17" t="s">
        <v>167</v>
      </c>
      <c r="F90" s="17" t="s">
        <v>168</v>
      </c>
      <c r="G90" s="17" t="s">
        <v>69</v>
      </c>
      <c r="H90" s="17" t="s">
        <v>244</v>
      </c>
      <c r="I90" s="22" t="s">
        <v>244</v>
      </c>
      <c r="J90" s="22" t="s">
        <v>420</v>
      </c>
      <c r="K90" s="23" t="s">
        <v>459</v>
      </c>
      <c r="L90" s="17" t="s">
        <v>170</v>
      </c>
      <c r="M90" s="17" t="s">
        <v>164</v>
      </c>
      <c r="N90" s="17" t="s">
        <v>172</v>
      </c>
      <c r="O90" s="17">
        <v>2025</v>
      </c>
      <c r="P90" s="17" t="s">
        <v>45</v>
      </c>
      <c r="Q90" s="17">
        <f t="shared" si="3"/>
        <v>13</v>
      </c>
      <c r="R90" s="35"/>
      <c r="S90" s="35"/>
      <c r="T90" s="35">
        <v>13</v>
      </c>
      <c r="U90" s="17">
        <v>4</v>
      </c>
      <c r="V90" s="17">
        <v>15</v>
      </c>
      <c r="W90" s="17">
        <v>0</v>
      </c>
      <c r="X90" s="17">
        <v>0</v>
      </c>
      <c r="Y90" s="37"/>
    </row>
    <row r="91" ht="21" spans="1:25">
      <c r="A91" s="17">
        <f>SUBTOTAL(103,K$6:K91)</f>
        <v>86</v>
      </c>
      <c r="B91" s="22" t="s">
        <v>460</v>
      </c>
      <c r="C91" s="40" t="s">
        <v>461</v>
      </c>
      <c r="D91" s="22" t="s">
        <v>76</v>
      </c>
      <c r="E91" s="17" t="s">
        <v>167</v>
      </c>
      <c r="F91" s="17" t="s">
        <v>168</v>
      </c>
      <c r="G91" s="17" t="s">
        <v>69</v>
      </c>
      <c r="H91" s="17" t="s">
        <v>244</v>
      </c>
      <c r="I91" s="22" t="s">
        <v>244</v>
      </c>
      <c r="J91" s="22" t="s">
        <v>399</v>
      </c>
      <c r="K91" s="23" t="s">
        <v>462</v>
      </c>
      <c r="L91" s="17" t="s">
        <v>170</v>
      </c>
      <c r="M91" s="17" t="s">
        <v>303</v>
      </c>
      <c r="N91" s="17" t="s">
        <v>172</v>
      </c>
      <c r="O91" s="17">
        <v>2025</v>
      </c>
      <c r="P91" s="17" t="s">
        <v>45</v>
      </c>
      <c r="Q91" s="17">
        <f t="shared" si="3"/>
        <v>26</v>
      </c>
      <c r="R91" s="35"/>
      <c r="S91" s="35"/>
      <c r="T91" s="35">
        <v>26</v>
      </c>
      <c r="U91" s="17">
        <v>4</v>
      </c>
      <c r="V91" s="17">
        <v>13</v>
      </c>
      <c r="W91" s="17">
        <v>1</v>
      </c>
      <c r="X91" s="17">
        <v>2</v>
      </c>
      <c r="Y91" s="37"/>
    </row>
    <row r="92" ht="31.5" spans="1:25">
      <c r="A92" s="17">
        <f>SUBTOTAL(103,K$6:K92)</f>
        <v>87</v>
      </c>
      <c r="B92" s="22" t="s">
        <v>463</v>
      </c>
      <c r="C92" s="40" t="s">
        <v>464</v>
      </c>
      <c r="D92" s="22" t="s">
        <v>76</v>
      </c>
      <c r="E92" s="17" t="s">
        <v>167</v>
      </c>
      <c r="F92" s="17" t="s">
        <v>168</v>
      </c>
      <c r="G92" s="17" t="s">
        <v>69</v>
      </c>
      <c r="H92" s="17" t="s">
        <v>244</v>
      </c>
      <c r="I92" s="22" t="s">
        <v>244</v>
      </c>
      <c r="J92" s="22" t="s">
        <v>465</v>
      </c>
      <c r="K92" s="23" t="s">
        <v>466</v>
      </c>
      <c r="L92" s="17" t="s">
        <v>170</v>
      </c>
      <c r="M92" s="17" t="s">
        <v>195</v>
      </c>
      <c r="N92" s="17" t="s">
        <v>172</v>
      </c>
      <c r="O92" s="17">
        <v>2025</v>
      </c>
      <c r="P92" s="17" t="s">
        <v>45</v>
      </c>
      <c r="Q92" s="17">
        <f t="shared" si="3"/>
        <v>23</v>
      </c>
      <c r="R92" s="35"/>
      <c r="S92" s="35"/>
      <c r="T92" s="35">
        <v>23</v>
      </c>
      <c r="U92" s="17">
        <v>43</v>
      </c>
      <c r="V92" s="17">
        <v>103</v>
      </c>
      <c r="W92" s="17">
        <v>1</v>
      </c>
      <c r="X92" s="17">
        <v>2</v>
      </c>
      <c r="Y92" s="37"/>
    </row>
    <row r="93" ht="31.5" spans="1:25">
      <c r="A93" s="17">
        <f>SUBTOTAL(103,K$6:K93)</f>
        <v>88</v>
      </c>
      <c r="B93" s="22" t="s">
        <v>467</v>
      </c>
      <c r="C93" s="40" t="s">
        <v>468</v>
      </c>
      <c r="D93" s="22" t="s">
        <v>76</v>
      </c>
      <c r="E93" s="17" t="s">
        <v>77</v>
      </c>
      <c r="F93" s="17" t="s">
        <v>78</v>
      </c>
      <c r="G93" s="17" t="s">
        <v>69</v>
      </c>
      <c r="H93" s="17" t="s">
        <v>244</v>
      </c>
      <c r="I93" s="22" t="s">
        <v>244</v>
      </c>
      <c r="J93" s="22" t="s">
        <v>399</v>
      </c>
      <c r="K93" s="23" t="s">
        <v>469</v>
      </c>
      <c r="L93" s="17" t="s">
        <v>205</v>
      </c>
      <c r="M93" s="17" t="s">
        <v>279</v>
      </c>
      <c r="N93" s="17" t="s">
        <v>172</v>
      </c>
      <c r="O93" s="17">
        <v>2025</v>
      </c>
      <c r="P93" s="17" t="s">
        <v>45</v>
      </c>
      <c r="Q93" s="17">
        <f t="shared" si="3"/>
        <v>98</v>
      </c>
      <c r="R93" s="35"/>
      <c r="S93" s="35"/>
      <c r="T93" s="35">
        <v>98</v>
      </c>
      <c r="U93" s="17">
        <v>10</v>
      </c>
      <c r="V93" s="17">
        <v>23</v>
      </c>
      <c r="W93" s="17">
        <v>2</v>
      </c>
      <c r="X93" s="17">
        <v>5</v>
      </c>
      <c r="Y93" s="37"/>
    </row>
    <row r="94" ht="21" spans="1:25">
      <c r="A94" s="17">
        <f>SUBTOTAL(103,K$6:K94)</f>
        <v>89</v>
      </c>
      <c r="B94" s="22" t="s">
        <v>470</v>
      </c>
      <c r="C94" s="40" t="s">
        <v>471</v>
      </c>
      <c r="D94" s="22" t="s">
        <v>78</v>
      </c>
      <c r="E94" s="22" t="s">
        <v>78</v>
      </c>
      <c r="F94" s="17" t="s">
        <v>78</v>
      </c>
      <c r="G94" s="17" t="s">
        <v>69</v>
      </c>
      <c r="H94" s="17" t="s">
        <v>244</v>
      </c>
      <c r="I94" s="22" t="s">
        <v>244</v>
      </c>
      <c r="J94" s="22" t="s">
        <v>52</v>
      </c>
      <c r="K94" s="23" t="s">
        <v>472</v>
      </c>
      <c r="L94" s="17" t="s">
        <v>473</v>
      </c>
      <c r="M94" s="17" t="s">
        <v>152</v>
      </c>
      <c r="N94" s="17" t="s">
        <v>172</v>
      </c>
      <c r="O94" s="17">
        <v>2025</v>
      </c>
      <c r="P94" s="17" t="s">
        <v>45</v>
      </c>
      <c r="Q94" s="17">
        <f t="shared" si="3"/>
        <v>29</v>
      </c>
      <c r="R94" s="35"/>
      <c r="S94" s="35"/>
      <c r="T94" s="35">
        <v>29</v>
      </c>
      <c r="U94" s="17">
        <v>0</v>
      </c>
      <c r="V94" s="17">
        <v>0</v>
      </c>
      <c r="W94" s="17">
        <v>0</v>
      </c>
      <c r="X94" s="17">
        <v>0</v>
      </c>
      <c r="Y94" s="37"/>
    </row>
    <row r="95" ht="21" spans="1:25">
      <c r="A95" s="17">
        <f>SUBTOTAL(103,K$6:K95)</f>
        <v>90</v>
      </c>
      <c r="B95" s="22" t="s">
        <v>474</v>
      </c>
      <c r="C95" s="40" t="s">
        <v>475</v>
      </c>
      <c r="D95" s="22" t="s">
        <v>78</v>
      </c>
      <c r="E95" s="22" t="s">
        <v>78</v>
      </c>
      <c r="F95" s="17" t="s">
        <v>78</v>
      </c>
      <c r="G95" s="17" t="s">
        <v>69</v>
      </c>
      <c r="H95" s="17" t="s">
        <v>244</v>
      </c>
      <c r="I95" s="22" t="s">
        <v>244</v>
      </c>
      <c r="J95" s="22" t="s">
        <v>52</v>
      </c>
      <c r="K95" s="23" t="s">
        <v>476</v>
      </c>
      <c r="L95" s="17" t="s">
        <v>186</v>
      </c>
      <c r="M95" s="17" t="s">
        <v>187</v>
      </c>
      <c r="N95" s="17" t="s">
        <v>172</v>
      </c>
      <c r="O95" s="17">
        <v>2025</v>
      </c>
      <c r="P95" s="17" t="s">
        <v>45</v>
      </c>
      <c r="Q95" s="17">
        <f t="shared" si="3"/>
        <v>27</v>
      </c>
      <c r="R95" s="35"/>
      <c r="S95" s="35"/>
      <c r="T95" s="35">
        <v>27</v>
      </c>
      <c r="U95" s="17">
        <v>77</v>
      </c>
      <c r="V95" s="17">
        <v>215</v>
      </c>
      <c r="W95" s="17">
        <v>3</v>
      </c>
      <c r="X95" s="17">
        <v>8</v>
      </c>
      <c r="Y95" s="37"/>
    </row>
    <row r="96" ht="42" spans="1:25">
      <c r="A96" s="17">
        <f>SUBTOTAL(103,K$6:K96)</f>
        <v>91</v>
      </c>
      <c r="B96" s="22" t="s">
        <v>477</v>
      </c>
      <c r="C96" s="40" t="s">
        <v>478</v>
      </c>
      <c r="D96" s="22" t="s">
        <v>76</v>
      </c>
      <c r="E96" s="17" t="s">
        <v>77</v>
      </c>
      <c r="F96" s="17" t="s">
        <v>78</v>
      </c>
      <c r="G96" s="17" t="s">
        <v>69</v>
      </c>
      <c r="H96" s="17" t="s">
        <v>244</v>
      </c>
      <c r="I96" s="22" t="s">
        <v>244</v>
      </c>
      <c r="J96" s="22" t="s">
        <v>479</v>
      </c>
      <c r="K96" s="23" t="s">
        <v>480</v>
      </c>
      <c r="L96" s="17" t="s">
        <v>186</v>
      </c>
      <c r="M96" s="17" t="s">
        <v>187</v>
      </c>
      <c r="N96" s="17" t="s">
        <v>172</v>
      </c>
      <c r="O96" s="17">
        <v>2025</v>
      </c>
      <c r="P96" s="17" t="s">
        <v>45</v>
      </c>
      <c r="Q96" s="17">
        <f t="shared" si="3"/>
        <v>45</v>
      </c>
      <c r="R96" s="35"/>
      <c r="S96" s="35"/>
      <c r="T96" s="35">
        <v>45</v>
      </c>
      <c r="U96" s="17">
        <v>2</v>
      </c>
      <c r="V96" s="17">
        <v>5</v>
      </c>
      <c r="W96" s="17">
        <v>1</v>
      </c>
      <c r="X96" s="17">
        <v>2</v>
      </c>
      <c r="Y96" s="38"/>
    </row>
    <row r="97" ht="31.5" spans="1:25">
      <c r="A97" s="17">
        <f>SUBTOTAL(103,K$6:K97)</f>
        <v>92</v>
      </c>
      <c r="B97" s="22" t="s">
        <v>481</v>
      </c>
      <c r="C97" s="40" t="s">
        <v>482</v>
      </c>
      <c r="D97" s="22" t="s">
        <v>76</v>
      </c>
      <c r="E97" s="17" t="s">
        <v>77</v>
      </c>
      <c r="F97" s="17" t="s">
        <v>78</v>
      </c>
      <c r="G97" s="17" t="s">
        <v>69</v>
      </c>
      <c r="H97" s="17" t="s">
        <v>218</v>
      </c>
      <c r="I97" s="22" t="s">
        <v>218</v>
      </c>
      <c r="J97" s="22" t="s">
        <v>361</v>
      </c>
      <c r="K97" s="23" t="s">
        <v>483</v>
      </c>
      <c r="L97" s="17" t="s">
        <v>186</v>
      </c>
      <c r="M97" s="17" t="s">
        <v>195</v>
      </c>
      <c r="N97" s="17" t="s">
        <v>172</v>
      </c>
      <c r="O97" s="17">
        <v>2025</v>
      </c>
      <c r="P97" s="17" t="s">
        <v>45</v>
      </c>
      <c r="Q97" s="17">
        <f t="shared" si="3"/>
        <v>63</v>
      </c>
      <c r="R97" s="35"/>
      <c r="S97" s="35"/>
      <c r="T97" s="35">
        <v>63</v>
      </c>
      <c r="U97" s="17">
        <v>301</v>
      </c>
      <c r="V97" s="17">
        <v>1080</v>
      </c>
      <c r="W97" s="17">
        <v>9</v>
      </c>
      <c r="X97" s="17">
        <v>27</v>
      </c>
      <c r="Y97" s="36"/>
    </row>
    <row r="98" ht="31.5" spans="1:25">
      <c r="A98" s="17">
        <f>SUBTOTAL(103,K$6:K98)</f>
        <v>93</v>
      </c>
      <c r="B98" s="22" t="s">
        <v>484</v>
      </c>
      <c r="C98" s="40" t="s">
        <v>485</v>
      </c>
      <c r="D98" s="22" t="s">
        <v>76</v>
      </c>
      <c r="E98" s="17" t="s">
        <v>167</v>
      </c>
      <c r="F98" s="17" t="s">
        <v>168</v>
      </c>
      <c r="G98" s="17" t="s">
        <v>69</v>
      </c>
      <c r="H98" s="17" t="s">
        <v>218</v>
      </c>
      <c r="I98" s="22" t="s">
        <v>218</v>
      </c>
      <c r="J98" s="22" t="s">
        <v>361</v>
      </c>
      <c r="K98" s="23" t="s">
        <v>486</v>
      </c>
      <c r="L98" s="17" t="s">
        <v>170</v>
      </c>
      <c r="M98" s="17" t="s">
        <v>487</v>
      </c>
      <c r="N98" s="17" t="s">
        <v>172</v>
      </c>
      <c r="O98" s="17">
        <v>2025</v>
      </c>
      <c r="P98" s="17" t="s">
        <v>45</v>
      </c>
      <c r="Q98" s="17">
        <f t="shared" si="3"/>
        <v>23</v>
      </c>
      <c r="R98" s="35"/>
      <c r="S98" s="35"/>
      <c r="T98" s="35">
        <v>23</v>
      </c>
      <c r="U98" s="17">
        <v>301</v>
      </c>
      <c r="V98" s="17">
        <v>1080</v>
      </c>
      <c r="W98" s="17">
        <v>9</v>
      </c>
      <c r="X98" s="17">
        <v>27</v>
      </c>
      <c r="Y98" s="37"/>
    </row>
    <row r="99" ht="21" spans="1:25">
      <c r="A99" s="17">
        <f>SUBTOTAL(103,K$6:K99)</f>
        <v>94</v>
      </c>
      <c r="B99" s="22" t="s">
        <v>488</v>
      </c>
      <c r="C99" s="40" t="s">
        <v>489</v>
      </c>
      <c r="D99" s="22" t="s">
        <v>76</v>
      </c>
      <c r="E99" s="17" t="s">
        <v>77</v>
      </c>
      <c r="F99" s="17" t="s">
        <v>78</v>
      </c>
      <c r="G99" s="17" t="s">
        <v>69</v>
      </c>
      <c r="H99" s="17" t="s">
        <v>218</v>
      </c>
      <c r="I99" s="22" t="s">
        <v>218</v>
      </c>
      <c r="J99" s="22" t="s">
        <v>361</v>
      </c>
      <c r="K99" s="23" t="s">
        <v>490</v>
      </c>
      <c r="L99" s="17" t="s">
        <v>151</v>
      </c>
      <c r="M99" s="17" t="s">
        <v>491</v>
      </c>
      <c r="N99" s="17" t="s">
        <v>172</v>
      </c>
      <c r="O99" s="17">
        <v>2025</v>
      </c>
      <c r="P99" s="17" t="s">
        <v>45</v>
      </c>
      <c r="Q99" s="17">
        <f t="shared" si="3"/>
        <v>6</v>
      </c>
      <c r="R99" s="35"/>
      <c r="S99" s="35"/>
      <c r="T99" s="35">
        <v>6</v>
      </c>
      <c r="U99" s="17">
        <v>60</v>
      </c>
      <c r="V99" s="17">
        <v>198</v>
      </c>
      <c r="W99" s="17">
        <v>4</v>
      </c>
      <c r="X99" s="17">
        <v>15</v>
      </c>
      <c r="Y99" s="37"/>
    </row>
    <row r="100" ht="31.5" spans="1:25">
      <c r="A100" s="17">
        <f>SUBTOTAL(103,K$6:K100)</f>
        <v>95</v>
      </c>
      <c r="B100" s="22" t="s">
        <v>492</v>
      </c>
      <c r="C100" s="40" t="s">
        <v>493</v>
      </c>
      <c r="D100" s="22" t="s">
        <v>76</v>
      </c>
      <c r="E100" s="17" t="s">
        <v>167</v>
      </c>
      <c r="F100" s="17" t="s">
        <v>168</v>
      </c>
      <c r="G100" s="17" t="s">
        <v>69</v>
      </c>
      <c r="H100" s="17" t="s">
        <v>218</v>
      </c>
      <c r="I100" s="22" t="s">
        <v>218</v>
      </c>
      <c r="J100" s="22" t="s">
        <v>494</v>
      </c>
      <c r="K100" s="39" t="s">
        <v>495</v>
      </c>
      <c r="L100" s="17" t="s">
        <v>170</v>
      </c>
      <c r="M100" s="17" t="s">
        <v>195</v>
      </c>
      <c r="N100" s="17" t="s">
        <v>172</v>
      </c>
      <c r="O100" s="17">
        <v>2025</v>
      </c>
      <c r="P100" s="17" t="s">
        <v>45</v>
      </c>
      <c r="Q100" s="17">
        <f t="shared" si="3"/>
        <v>20</v>
      </c>
      <c r="R100" s="35"/>
      <c r="S100" s="35"/>
      <c r="T100" s="35">
        <v>20</v>
      </c>
      <c r="U100" s="17">
        <v>20</v>
      </c>
      <c r="V100" s="17">
        <v>64</v>
      </c>
      <c r="W100" s="17">
        <v>2</v>
      </c>
      <c r="X100" s="17">
        <v>6</v>
      </c>
      <c r="Y100" s="38"/>
    </row>
    <row r="101" ht="31.5" spans="1:25">
      <c r="A101" s="17">
        <f>SUBTOTAL(103,K$6:K101)</f>
        <v>96</v>
      </c>
      <c r="B101" s="22" t="s">
        <v>496</v>
      </c>
      <c r="C101" s="40" t="s">
        <v>497</v>
      </c>
      <c r="D101" s="22" t="s">
        <v>76</v>
      </c>
      <c r="E101" s="17" t="s">
        <v>85</v>
      </c>
      <c r="F101" s="17" t="s">
        <v>86</v>
      </c>
      <c r="G101" s="17" t="s">
        <v>69</v>
      </c>
      <c r="H101" s="17" t="s">
        <v>218</v>
      </c>
      <c r="I101" s="22" t="s">
        <v>218</v>
      </c>
      <c r="J101" s="22" t="s">
        <v>361</v>
      </c>
      <c r="K101" s="23" t="s">
        <v>498</v>
      </c>
      <c r="L101" s="17" t="s">
        <v>205</v>
      </c>
      <c r="M101" s="17" t="s">
        <v>303</v>
      </c>
      <c r="N101" s="17" t="s">
        <v>172</v>
      </c>
      <c r="O101" s="21">
        <v>2025</v>
      </c>
      <c r="P101" s="17" t="s">
        <v>45</v>
      </c>
      <c r="Q101" s="17">
        <f t="shared" si="3"/>
        <v>93.9568</v>
      </c>
      <c r="R101" s="35"/>
      <c r="S101" s="35">
        <v>93.9568</v>
      </c>
      <c r="T101" s="35"/>
      <c r="U101" s="17">
        <v>200</v>
      </c>
      <c r="V101" s="17">
        <v>720</v>
      </c>
      <c r="W101" s="17">
        <v>6</v>
      </c>
      <c r="X101" s="17">
        <v>18</v>
      </c>
      <c r="Y101" s="35"/>
    </row>
    <row r="102" ht="31.5" spans="1:25">
      <c r="A102" s="17">
        <f>SUBTOTAL(103,K$6:K102)</f>
        <v>97</v>
      </c>
      <c r="B102" s="22" t="s">
        <v>499</v>
      </c>
      <c r="C102" s="40" t="s">
        <v>500</v>
      </c>
      <c r="D102" s="22" t="s">
        <v>76</v>
      </c>
      <c r="E102" s="17" t="s">
        <v>85</v>
      </c>
      <c r="F102" s="17" t="s">
        <v>501</v>
      </c>
      <c r="G102" s="17" t="s">
        <v>69</v>
      </c>
      <c r="H102" s="17" t="s">
        <v>288</v>
      </c>
      <c r="I102" s="22" t="s">
        <v>288</v>
      </c>
      <c r="J102" s="22" t="s">
        <v>502</v>
      </c>
      <c r="K102" s="23" t="s">
        <v>503</v>
      </c>
      <c r="L102" s="17" t="s">
        <v>186</v>
      </c>
      <c r="M102" s="17" t="s">
        <v>224</v>
      </c>
      <c r="N102" s="17" t="s">
        <v>172</v>
      </c>
      <c r="O102" s="21">
        <v>2025</v>
      </c>
      <c r="P102" s="17" t="s">
        <v>45</v>
      </c>
      <c r="Q102" s="17">
        <f t="shared" si="3"/>
        <v>95.480115</v>
      </c>
      <c r="R102" s="35"/>
      <c r="S102" s="35">
        <v>95.480115</v>
      </c>
      <c r="T102" s="35"/>
      <c r="U102" s="17">
        <v>215</v>
      </c>
      <c r="V102" s="17">
        <v>495</v>
      </c>
      <c r="W102" s="17">
        <v>11</v>
      </c>
      <c r="X102" s="17">
        <v>26</v>
      </c>
      <c r="Y102" s="17"/>
    </row>
    <row r="103" ht="31.5" spans="1:25">
      <c r="A103" s="17">
        <f>SUBTOTAL(103,K$6:K103)</f>
        <v>98</v>
      </c>
      <c r="B103" s="22" t="s">
        <v>504</v>
      </c>
      <c r="C103" s="40" t="s">
        <v>505</v>
      </c>
      <c r="D103" s="22" t="s">
        <v>76</v>
      </c>
      <c r="E103" s="17" t="s">
        <v>85</v>
      </c>
      <c r="F103" s="17" t="s">
        <v>86</v>
      </c>
      <c r="G103" s="17" t="s">
        <v>69</v>
      </c>
      <c r="H103" s="17" t="s">
        <v>288</v>
      </c>
      <c r="I103" s="22" t="s">
        <v>288</v>
      </c>
      <c r="J103" s="22" t="s">
        <v>506</v>
      </c>
      <c r="K103" s="23" t="s">
        <v>507</v>
      </c>
      <c r="L103" s="17" t="s">
        <v>205</v>
      </c>
      <c r="M103" s="17" t="s">
        <v>279</v>
      </c>
      <c r="N103" s="17" t="s">
        <v>172</v>
      </c>
      <c r="O103" s="21">
        <v>2025</v>
      </c>
      <c r="P103" s="17" t="s">
        <v>45</v>
      </c>
      <c r="Q103" s="17">
        <f t="shared" si="3"/>
        <v>28</v>
      </c>
      <c r="R103" s="35"/>
      <c r="S103" s="35">
        <v>28</v>
      </c>
      <c r="T103" s="35"/>
      <c r="U103" s="17">
        <v>20</v>
      </c>
      <c r="V103" s="17">
        <v>66</v>
      </c>
      <c r="W103" s="17">
        <v>2</v>
      </c>
      <c r="X103" s="17">
        <v>6</v>
      </c>
      <c r="Y103" s="17"/>
    </row>
  </sheetData>
  <autoFilter xmlns:etc="http://www.wps.cn/officeDocument/2017/etCustomData" ref="A5:Y103" etc:filterBottomFollowUsedRange="0">
    <extLst/>
  </autoFilter>
  <mergeCells count="20">
    <mergeCell ref="A2:X2"/>
    <mergeCell ref="C3:F3"/>
    <mergeCell ref="I3:J3"/>
    <mergeCell ref="N3:P3"/>
    <mergeCell ref="R3:T3"/>
    <mergeCell ref="U3:V3"/>
    <mergeCell ref="W3:X3"/>
    <mergeCell ref="A3:A4"/>
    <mergeCell ref="B3:B4"/>
    <mergeCell ref="G3:G4"/>
    <mergeCell ref="H3:H4"/>
    <mergeCell ref="K3:K4"/>
    <mergeCell ref="L3:L4"/>
    <mergeCell ref="M3:M4"/>
    <mergeCell ref="Q3:Q4"/>
    <mergeCell ref="Y3:Y4"/>
    <mergeCell ref="Y64:Y73"/>
    <mergeCell ref="Y74:Y84"/>
    <mergeCell ref="Y88:Y96"/>
    <mergeCell ref="Y97:Y100"/>
  </mergeCells>
  <printOptions horizontalCentered="1"/>
  <pageMargins left="0.708333333333333" right="0.708333333333333" top="0.590277777777778" bottom="0.393055555555556" header="0.5" footer="0.196527777777778"/>
  <pageSetup paperSize="9" scale="4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2026（25年10月入库）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lanxiaobo</dc:creator>
  <cp:lastModifiedBy>熊倩利</cp:lastModifiedBy>
  <dcterms:created xsi:type="dcterms:W3CDTF">2025-10-09T03:15:00Z</dcterms:created>
  <dcterms:modified xsi:type="dcterms:W3CDTF">2025-12-10T07:18:15Z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172636C99A224C5699010C4A977208B5_11</vt:lpwstr>
  </property>
  <property fmtid="{D5CDD505-2E9C-101B-9397-08002B2CF9AE}" pid="3" name="KSOProductBuildVer">
    <vt:lpwstr>2052-12.1.0.24034</vt:lpwstr>
  </property>
  <property fmtid="{D5CDD505-2E9C-101B-9397-08002B2CF9AE}" pid="4" name="CalculationRule">
    <vt:i4>0</vt:i4>
  </property>
</Properties>
</file>